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.dancheva\Desktop\"/>
    </mc:Choice>
  </mc:AlternateContent>
  <xr:revisionPtr revIDLastSave="0" documentId="13_ncr:1_{03F1D32C-690B-41AE-B599-5DA7A1D14B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1" l="1"/>
  <c r="H57" i="1"/>
  <c r="H111" i="1"/>
  <c r="D110" i="1"/>
  <c r="D109" i="1"/>
  <c r="D108" i="1"/>
  <c r="D107" i="1"/>
  <c r="J78" i="1"/>
  <c r="P78" i="1"/>
  <c r="D72" i="1"/>
  <c r="D71" i="1"/>
  <c r="D70" i="1"/>
  <c r="D69" i="1"/>
  <c r="D68" i="1"/>
  <c r="F72" i="1"/>
  <c r="F71" i="1"/>
  <c r="F70" i="1"/>
  <c r="F69" i="1"/>
  <c r="F68" i="1"/>
  <c r="J68" i="1"/>
  <c r="P38" i="1"/>
  <c r="P37" i="1"/>
  <c r="P36" i="1"/>
  <c r="P35" i="1"/>
  <c r="P34" i="1"/>
  <c r="P48" i="1"/>
  <c r="L87" i="1"/>
  <c r="M87" i="1" s="1"/>
  <c r="M7" i="1"/>
  <c r="N7" i="1" s="1"/>
  <c r="M8" i="1"/>
  <c r="N8" i="1" s="1"/>
  <c r="M9" i="1"/>
  <c r="N9" i="1"/>
  <c r="M10" i="1"/>
  <c r="N10" i="1" s="1"/>
  <c r="M11" i="1"/>
  <c r="N11" i="1" s="1"/>
  <c r="M12" i="1"/>
  <c r="N12" i="1" s="1"/>
  <c r="M13" i="1"/>
  <c r="N13" i="1"/>
  <c r="M14" i="1"/>
  <c r="N14" i="1" s="1"/>
  <c r="M15" i="1"/>
  <c r="N15" i="1" s="1"/>
  <c r="M16" i="1"/>
  <c r="N16" i="1" s="1"/>
  <c r="M17" i="1"/>
  <c r="N17" i="1"/>
  <c r="M18" i="1"/>
  <c r="N18" i="1" s="1"/>
  <c r="M19" i="1"/>
  <c r="N19" i="1" s="1"/>
  <c r="M20" i="1"/>
  <c r="N20" i="1" s="1"/>
  <c r="M21" i="1"/>
  <c r="N21" i="1"/>
  <c r="M22" i="1"/>
  <c r="N22" i="1" s="1"/>
  <c r="M23" i="1"/>
  <c r="N23" i="1" s="1"/>
  <c r="M24" i="1"/>
  <c r="N24" i="1" s="1"/>
  <c r="M25" i="1"/>
  <c r="M52" i="1"/>
  <c r="N52" i="1"/>
  <c r="O52" i="1"/>
  <c r="P39" i="1"/>
  <c r="C26" i="1"/>
  <c r="B26" i="1"/>
  <c r="J69" i="1" l="1"/>
  <c r="D34" i="1"/>
  <c r="F34" i="1" s="1"/>
  <c r="H34" i="1" s="1"/>
  <c r="J34" i="1" s="1"/>
  <c r="D7" i="1"/>
  <c r="K100" i="1"/>
  <c r="F100" i="1"/>
  <c r="C100" i="1"/>
  <c r="H109" i="1"/>
  <c r="G87" i="1"/>
  <c r="H87" i="1" s="1"/>
  <c r="D87" i="1"/>
  <c r="L86" i="1"/>
  <c r="M86" i="1" s="1"/>
  <c r="L85" i="1"/>
  <c r="M85" i="1" s="1"/>
  <c r="L84" i="1"/>
  <c r="M84" i="1" s="1"/>
  <c r="L83" i="1"/>
  <c r="M83" i="1" s="1"/>
  <c r="L82" i="1"/>
  <c r="M82" i="1" s="1"/>
  <c r="G86" i="1"/>
  <c r="H86" i="1" s="1"/>
  <c r="D86" i="1"/>
  <c r="G85" i="1"/>
  <c r="H85" i="1" s="1"/>
  <c r="D85" i="1"/>
  <c r="G84" i="1"/>
  <c r="H84" i="1" s="1"/>
  <c r="D84" i="1"/>
  <c r="G83" i="1"/>
  <c r="H83" i="1" s="1"/>
  <c r="D83" i="1"/>
  <c r="G82" i="1"/>
  <c r="H82" i="1" s="1"/>
  <c r="D82" i="1"/>
  <c r="D39" i="1"/>
  <c r="F39" i="1" s="1"/>
  <c r="H39" i="1" s="1"/>
  <c r="J39" i="1" s="1"/>
  <c r="D38" i="1"/>
  <c r="F38" i="1" s="1"/>
  <c r="H38" i="1" s="1"/>
  <c r="J38" i="1" s="1"/>
  <c r="D37" i="1"/>
  <c r="F37" i="1" s="1"/>
  <c r="H37" i="1" s="1"/>
  <c r="J37" i="1" s="1"/>
  <c r="D36" i="1"/>
  <c r="F36" i="1" s="1"/>
  <c r="H36" i="1" s="1"/>
  <c r="J36" i="1" s="1"/>
  <c r="D35" i="1"/>
  <c r="F35" i="1" s="1"/>
  <c r="H35" i="1" s="1"/>
  <c r="J35" i="1" s="1"/>
  <c r="D11" i="1"/>
  <c r="F11" i="1" s="1"/>
  <c r="D10" i="1"/>
  <c r="F10" i="1" s="1"/>
  <c r="O10" i="1" s="1"/>
  <c r="D9" i="1"/>
  <c r="F9" i="1" s="1"/>
  <c r="D8" i="1"/>
  <c r="F8" i="1" s="1"/>
  <c r="G8" i="1" s="1"/>
  <c r="J70" i="1" l="1"/>
  <c r="G11" i="1"/>
  <c r="O11" i="1"/>
  <c r="G9" i="1"/>
  <c r="O9" i="1"/>
  <c r="O8" i="1"/>
  <c r="F7" i="1"/>
  <c r="N84" i="1"/>
  <c r="N82" i="1"/>
  <c r="N86" i="1"/>
  <c r="N83" i="1"/>
  <c r="N85" i="1"/>
  <c r="G10" i="1"/>
  <c r="J71" i="1" l="1"/>
  <c r="J72" i="1" s="1"/>
  <c r="G7" i="1"/>
  <c r="O7" i="1"/>
  <c r="L90" i="1"/>
  <c r="L89" i="1"/>
  <c r="D13" i="1" l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G24" i="1" l="1"/>
  <c r="O24" i="1"/>
  <c r="G20" i="1"/>
  <c r="O20" i="1"/>
  <c r="G16" i="1"/>
  <c r="O16" i="1"/>
  <c r="G19" i="1"/>
  <c r="O19" i="1"/>
  <c r="G14" i="1"/>
  <c r="O14" i="1"/>
  <c r="G23" i="1"/>
  <c r="O23" i="1"/>
  <c r="G15" i="1"/>
  <c r="O15" i="1"/>
  <c r="G22" i="1"/>
  <c r="O22" i="1"/>
  <c r="G18" i="1"/>
  <c r="O18" i="1"/>
  <c r="G21" i="1"/>
  <c r="O21" i="1"/>
  <c r="G17" i="1"/>
  <c r="O17" i="1"/>
  <c r="G13" i="1"/>
  <c r="O13" i="1"/>
  <c r="N26" i="1"/>
  <c r="M26" i="1"/>
  <c r="D31" i="1" l="1"/>
  <c r="E31" i="1"/>
  <c r="D25" i="1"/>
  <c r="F25" i="1" s="1"/>
  <c r="D12" i="1"/>
  <c r="D26" i="1" s="1"/>
  <c r="G25" i="1" l="1"/>
  <c r="O25" i="1"/>
  <c r="D51" i="1"/>
  <c r="F51" i="1" s="1"/>
  <c r="H51" i="1" s="1"/>
  <c r="J51" i="1" s="1"/>
  <c r="D50" i="1"/>
  <c r="F50" i="1" s="1"/>
  <c r="H50" i="1" s="1"/>
  <c r="J50" i="1" s="1"/>
  <c r="D49" i="1"/>
  <c r="F49" i="1" s="1"/>
  <c r="H49" i="1" s="1"/>
  <c r="J49" i="1" s="1"/>
  <c r="D48" i="1"/>
  <c r="F48" i="1" s="1"/>
  <c r="H48" i="1" s="1"/>
  <c r="J48" i="1" s="1"/>
  <c r="D47" i="1"/>
  <c r="F47" i="1" s="1"/>
  <c r="H47" i="1" s="1"/>
  <c r="J47" i="1" s="1"/>
  <c r="D46" i="1"/>
  <c r="F46" i="1" s="1"/>
  <c r="H46" i="1" s="1"/>
  <c r="D45" i="1"/>
  <c r="F45" i="1" s="1"/>
  <c r="H45" i="1" s="1"/>
  <c r="J45" i="1" s="1"/>
  <c r="D44" i="1"/>
  <c r="F44" i="1" s="1"/>
  <c r="H44" i="1" s="1"/>
  <c r="J44" i="1" s="1"/>
  <c r="D42" i="1"/>
  <c r="F42" i="1" s="1"/>
  <c r="H42" i="1" s="1"/>
  <c r="J42" i="1" s="1"/>
  <c r="D41" i="1"/>
  <c r="F41" i="1" s="1"/>
  <c r="H41" i="1" s="1"/>
  <c r="J41" i="1" s="1"/>
  <c r="D40" i="1"/>
  <c r="F40" i="1" s="1"/>
  <c r="H40" i="1" s="1"/>
  <c r="J40" i="1" s="1"/>
  <c r="F12" i="1"/>
  <c r="O12" i="1" s="1"/>
  <c r="F26" i="1" l="1"/>
  <c r="G12" i="1"/>
  <c r="G26" i="1" s="1"/>
  <c r="L88" i="1" l="1"/>
  <c r="G88" i="1"/>
  <c r="D88" i="1"/>
  <c r="P40" i="1"/>
  <c r="P41" i="1"/>
  <c r="P42" i="1"/>
  <c r="P43" i="1"/>
  <c r="P44" i="1"/>
  <c r="P45" i="1"/>
  <c r="P46" i="1"/>
  <c r="P47" i="1"/>
  <c r="P49" i="1"/>
  <c r="P50" i="1"/>
  <c r="P51" i="1"/>
  <c r="P52" i="1" l="1"/>
  <c r="M88" i="1"/>
  <c r="H88" i="1"/>
  <c r="N88" i="1" l="1"/>
  <c r="O55" i="1"/>
  <c r="L99" i="1"/>
  <c r="L98" i="1"/>
  <c r="L97" i="1"/>
  <c r="L96" i="1"/>
  <c r="L95" i="1"/>
  <c r="L94" i="1"/>
  <c r="L93" i="1"/>
  <c r="L92" i="1"/>
  <c r="L91" i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2" i="1"/>
  <c r="G92" i="1" s="1"/>
  <c r="D91" i="1"/>
  <c r="G91" i="1" s="1"/>
  <c r="D90" i="1"/>
  <c r="G90" i="1" s="1"/>
  <c r="D89" i="1"/>
  <c r="G89" i="1" s="1"/>
  <c r="N78" i="1"/>
  <c r="D77" i="1"/>
  <c r="F77" i="1" s="1"/>
  <c r="H77" i="1" s="1"/>
  <c r="J77" i="1" s="1"/>
  <c r="D76" i="1"/>
  <c r="F76" i="1" s="1"/>
  <c r="H76" i="1" s="1"/>
  <c r="J76" i="1" s="1"/>
  <c r="D75" i="1"/>
  <c r="F75" i="1" s="1"/>
  <c r="H75" i="1" s="1"/>
  <c r="J75" i="1" s="1"/>
  <c r="D74" i="1"/>
  <c r="F74" i="1" s="1"/>
  <c r="H74" i="1" s="1"/>
  <c r="J74" i="1" s="1"/>
  <c r="D73" i="1"/>
  <c r="F73" i="1" s="1"/>
  <c r="H73" i="1" s="1"/>
  <c r="J73" i="1" s="1"/>
  <c r="D67" i="1"/>
  <c r="F67" i="1" s="1"/>
  <c r="H67" i="1" s="1"/>
  <c r="J67" i="1" s="1"/>
  <c r="D66" i="1"/>
  <c r="F66" i="1" s="1"/>
  <c r="H66" i="1" s="1"/>
  <c r="J66" i="1" s="1"/>
  <c r="D65" i="1"/>
  <c r="F65" i="1" s="1"/>
  <c r="H65" i="1" s="1"/>
  <c r="J65" i="1" s="1"/>
  <c r="D64" i="1"/>
  <c r="F64" i="1" s="1"/>
  <c r="H64" i="1" s="1"/>
  <c r="J64" i="1" s="1"/>
  <c r="D63" i="1"/>
  <c r="F63" i="1" s="1"/>
  <c r="H63" i="1" s="1"/>
  <c r="J63" i="1" s="1"/>
  <c r="D62" i="1"/>
  <c r="F62" i="1" s="1"/>
  <c r="H62" i="1" s="1"/>
  <c r="J62" i="1" s="1"/>
  <c r="D61" i="1"/>
  <c r="F61" i="1" s="1"/>
  <c r="H61" i="1" s="1"/>
  <c r="J61" i="1" s="1"/>
  <c r="D60" i="1"/>
  <c r="F60" i="1" s="1"/>
  <c r="M78" i="1"/>
  <c r="E78" i="1"/>
  <c r="J56" i="1"/>
  <c r="J55" i="1"/>
  <c r="L100" i="1" l="1"/>
  <c r="M101" i="1" s="1"/>
  <c r="G100" i="1"/>
  <c r="H101" i="1" s="1"/>
  <c r="J57" i="1"/>
  <c r="H60" i="1"/>
  <c r="F78" i="1"/>
  <c r="J60" i="1" l="1"/>
  <c r="P79" i="1" s="1"/>
  <c r="H78" i="1"/>
  <c r="K26" i="1" l="1"/>
  <c r="M99" i="1" l="1"/>
  <c r="M98" i="1"/>
  <c r="O26" i="1" l="1"/>
  <c r="D100" i="1"/>
  <c r="O27" i="1" l="1"/>
  <c r="D105" i="1" s="1"/>
  <c r="H98" i="1"/>
  <c r="N98" i="1" s="1"/>
  <c r="H99" i="1"/>
  <c r="N99" i="1" s="1"/>
  <c r="C78" i="1" l="1"/>
  <c r="M90" i="1"/>
  <c r="M91" i="1"/>
  <c r="M93" i="1"/>
  <c r="M94" i="1"/>
  <c r="M95" i="1"/>
  <c r="M96" i="1"/>
  <c r="M97" i="1"/>
  <c r="M92" i="1"/>
  <c r="D43" i="1"/>
  <c r="F43" i="1" l="1"/>
  <c r="M89" i="1"/>
  <c r="H97" i="1"/>
  <c r="N97" i="1" s="1"/>
  <c r="H93" i="1"/>
  <c r="N93" i="1" s="1"/>
  <c r="H89" i="1"/>
  <c r="H95" i="1"/>
  <c r="N95" i="1" s="1"/>
  <c r="H91" i="1"/>
  <c r="N91" i="1" s="1"/>
  <c r="H96" i="1"/>
  <c r="N96" i="1" s="1"/>
  <c r="H92" i="1"/>
  <c r="N92" i="1" s="1"/>
  <c r="H94" i="1"/>
  <c r="N94" i="1" s="1"/>
  <c r="H90" i="1"/>
  <c r="N90" i="1" s="1"/>
  <c r="F52" i="1" l="1"/>
  <c r="H43" i="1"/>
  <c r="J43" i="1" s="1"/>
  <c r="M100" i="1"/>
  <c r="H100" i="1"/>
  <c r="N89" i="1"/>
  <c r="N100" i="1" s="1"/>
  <c r="N101" i="1"/>
  <c r="H52" i="1" l="1"/>
  <c r="E55" i="1"/>
  <c r="J46" i="1"/>
  <c r="J52" i="1" s="1"/>
  <c r="P53" i="1" l="1"/>
  <c r="D106" i="1" s="1"/>
  <c r="H112" i="1"/>
  <c r="E54" i="1"/>
  <c r="E56" i="1" s="1"/>
  <c r="D111" i="1" l="1"/>
</calcChain>
</file>

<file path=xl/sharedStrings.xml><?xml version="1.0" encoding="utf-8"?>
<sst xmlns="http://schemas.openxmlformats.org/spreadsheetml/2006/main" count="110" uniqueCount="80">
  <si>
    <t>СПРАВКА</t>
  </si>
  <si>
    <t>Месец</t>
  </si>
  <si>
    <t>Сума</t>
  </si>
  <si>
    <t>Остатък за довземане/връщане:</t>
  </si>
  <si>
    <t>Ком.пари</t>
  </si>
  <si>
    <t>Квартира</t>
  </si>
  <si>
    <t>Пътни</t>
  </si>
  <si>
    <t>Месец:</t>
  </si>
  <si>
    <t>В БГ:</t>
  </si>
  <si>
    <t>РЗ</t>
  </si>
  <si>
    <t>Дни в месеца</t>
  </si>
  <si>
    <t xml:space="preserve">от </t>
  </si>
  <si>
    <t>Дни в БГ</t>
  </si>
  <si>
    <t>до</t>
  </si>
  <si>
    <t>Дни с ком.пари</t>
  </si>
  <si>
    <t>кал.дни</t>
  </si>
  <si>
    <t>Размер на ком.пари</t>
  </si>
  <si>
    <t>Раб.дни</t>
  </si>
  <si>
    <t>Вид отсъствие</t>
  </si>
  <si>
    <t>Сума за възстановяване /доплащане от МОН</t>
  </si>
  <si>
    <t>Реална работна заплата от приемната страна</t>
  </si>
  <si>
    <t>Удържана от МОН РЗ от приемната страна</t>
  </si>
  <si>
    <t>Осигуровки работодател 19.02%</t>
  </si>
  <si>
    <t>Възнаграждение и осигуровки от ВУ</t>
  </si>
  <si>
    <t>Възнаграждение и осигуровки от изплатени от МОН</t>
  </si>
  <si>
    <t>Реално дължими и изплатени възнаграждение и осигуровки от ВУ</t>
  </si>
  <si>
    <t>Заплата от приемната страна</t>
  </si>
  <si>
    <t>Сума на пътни в лв.</t>
  </si>
  <si>
    <t>Изплатени от МОН в лв.</t>
  </si>
  <si>
    <t>Сума за доплащане в лв.</t>
  </si>
  <si>
    <t>РЗ за месеца</t>
  </si>
  <si>
    <t>отиване</t>
  </si>
  <si>
    <t>връщане</t>
  </si>
  <si>
    <t>ОБЩО сума на трансферите от МОН</t>
  </si>
  <si>
    <t>Учебна литература</t>
  </si>
  <si>
    <t>Сума за литература в лв.</t>
  </si>
  <si>
    <t>Изплатена сума от МОН в лв.</t>
  </si>
  <si>
    <t>Дължими  на лицето</t>
  </si>
  <si>
    <t>Сума ком.пари във валута</t>
  </si>
  <si>
    <t>Сума ком.пари в лева</t>
  </si>
  <si>
    <t xml:space="preserve">Сума ком.пари във валута </t>
  </si>
  <si>
    <t xml:space="preserve">Сума ком.пари във лева </t>
  </si>
  <si>
    <t>РЗ в местна валута</t>
  </si>
  <si>
    <t>РЗ в $/€</t>
  </si>
  <si>
    <t>РЗ в лева</t>
  </si>
  <si>
    <t>Реален наем в приемната страна</t>
  </si>
  <si>
    <t>Удържан от МОН наем</t>
  </si>
  <si>
    <t>Трансфер №3 м.07-м.09.2021</t>
  </si>
  <si>
    <t>Реално дължими  командировъчни от ВУ на лектора</t>
  </si>
  <si>
    <t>Изплатени командировъчни от МОН на ВУ</t>
  </si>
  <si>
    <t xml:space="preserve">Валутен курс на  1 $/€ към местна валута </t>
  </si>
  <si>
    <t>Часова ставка на ден</t>
  </si>
  <si>
    <t>Отработени  дни</t>
  </si>
  <si>
    <t>РЗ в местна валута за отработено време</t>
  </si>
  <si>
    <t>Работни дни в месеца</t>
  </si>
  <si>
    <t>Валутен курс на  1 $/€ към BGN</t>
  </si>
  <si>
    <t xml:space="preserve">Валутен курс на  1 BGN към $/€ </t>
  </si>
  <si>
    <t>Наем в $/€</t>
  </si>
  <si>
    <t>Наем в лева</t>
  </si>
  <si>
    <t xml:space="preserve">Сума </t>
  </si>
  <si>
    <t xml:space="preserve">Наем в местна валута </t>
  </si>
  <si>
    <t>Наем на ден</t>
  </si>
  <si>
    <t>Реален престой в месеца в дни</t>
  </si>
  <si>
    <t xml:space="preserve">Наем за Реален престой в месеца </t>
  </si>
  <si>
    <t>Общо РЗ и осигуровки работодател</t>
  </si>
  <si>
    <t>Общо РЗ осигуровки работодател</t>
  </si>
  <si>
    <t>Изготвил:</t>
  </si>
  <si>
    <t>Трансфер №4 м.10-м.12.2021</t>
  </si>
  <si>
    <t>На:</t>
  </si>
  <si>
    <t>Трансфер №1 м.01-03.2022</t>
  </si>
  <si>
    <t>Трансфер №2 м.04-м.06.2022</t>
  </si>
  <si>
    <t>Трансфер №3 м.07-м.09.2022</t>
  </si>
  <si>
    <t>Трансфер №4 м.10-м.12.2022</t>
  </si>
  <si>
    <t>за окончателно изравняване на  командировъчни пари за периода от 01.07.2021 г. до 31.12 2022 г.</t>
  </si>
  <si>
    <t>Реална РЗ за 2021/2022:</t>
  </si>
  <si>
    <t>Пътни 2021/2022</t>
  </si>
  <si>
    <t>Литература 2021/2022</t>
  </si>
  <si>
    <t>Удържана от МОН РЗ през 2021/2022:</t>
  </si>
  <si>
    <t>Сума за възстановяване на/от МОН</t>
  </si>
  <si>
    <t>Сума за възстановяване на/от  МОН: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</si>
</sst>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лв.&quot;_-;\-* #,##0.00\ &quot;лв.&quot;_-;_-* &quot;-&quot;??\ &quot;лв.&quot;_-;_-@_-"/>
    <numFmt numFmtId="164" formatCode="mm/yy"/>
    <numFmt numFmtId="165" formatCode="0.00000"/>
    <numFmt numFmtId="166" formatCode="#,##0.00\ [$€-1]"/>
    <numFmt numFmtId="167" formatCode="#,##0.00\ &quot;лв.&quot;"/>
    <numFmt numFmtId="168" formatCode="#,##0.00_ ;\-#,##0.00\ "/>
    <numFmt numFmtId="169" formatCode="_-* #,##0.00\ [$лв.-402]_-;\-* #,##0.00\ [$лв.-402]_-;_-* &quot;-&quot;??\ [$лв.-402]_-;_-@_-"/>
    <numFmt numFmtId="170" formatCode="_-* #,##0.00\ [$€-1]_-;\-* #,##0.00\ [$€-1]_-;_-* &quot;-&quot;??\ [$€-1]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47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6">
    <xf numFmtId="0" fontId="0" fillId="0" borderId="0" xfId="0"/>
    <xf numFmtId="167" fontId="8" fillId="9" borderId="19" xfId="0" applyNumberFormat="1" applyFont="1" applyFill="1" applyBorder="1"/>
    <xf numFmtId="0" fontId="0" fillId="0" borderId="0" xfId="0" applyFont="1"/>
    <xf numFmtId="0" fontId="6" fillId="0" borderId="0" xfId="0" applyFont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6" fillId="6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6" fillId="0" borderId="0" xfId="0" applyFont="1" applyBorder="1" applyAlignment="1"/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/>
    <xf numFmtId="0" fontId="6" fillId="2" borderId="2" xfId="0" applyFont="1" applyFill="1" applyBorder="1" applyAlignment="1">
      <alignment horizontal="center" vertical="center" wrapText="1" shrinkToFit="1"/>
    </xf>
    <xf numFmtId="0" fontId="9" fillId="0" borderId="15" xfId="0" applyFont="1" applyBorder="1" applyAlignment="1">
      <alignment vertical="center" wrapText="1"/>
    </xf>
    <xf numFmtId="167" fontId="9" fillId="0" borderId="19" xfId="0" applyNumberFormat="1" applyFont="1" applyBorder="1" applyAlignment="1">
      <alignment vertical="center" wrapText="1"/>
    </xf>
    <xf numFmtId="167" fontId="9" fillId="0" borderId="28" xfId="0" applyNumberFormat="1" applyFont="1" applyBorder="1" applyAlignment="1">
      <alignment horizontal="center"/>
    </xf>
    <xf numFmtId="167" fontId="9" fillId="0" borderId="14" xfId="0" applyNumberFormat="1" applyFont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/>
    </xf>
    <xf numFmtId="167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67" fontId="0" fillId="0" borderId="0" xfId="0" applyNumberFormat="1" applyFont="1" applyBorder="1"/>
    <xf numFmtId="0" fontId="6" fillId="8" borderId="15" xfId="0" applyFont="1" applyFill="1" applyBorder="1" applyAlignment="1"/>
    <xf numFmtId="167" fontId="6" fillId="8" borderId="19" xfId="0" applyNumberFormat="1" applyFont="1" applyFill="1" applyBorder="1" applyAlignment="1">
      <alignment horizontal="center"/>
    </xf>
    <xf numFmtId="167" fontId="0" fillId="8" borderId="24" xfId="0" applyNumberFormat="1" applyFont="1" applyFill="1" applyBorder="1"/>
    <xf numFmtId="167" fontId="2" fillId="8" borderId="28" xfId="0" applyNumberFormat="1" applyFont="1" applyFill="1" applyBorder="1"/>
    <xf numFmtId="2" fontId="6" fillId="6" borderId="13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2" fontId="9" fillId="6" borderId="13" xfId="0" applyNumberFormat="1" applyFont="1" applyFill="1" applyBorder="1" applyAlignment="1">
      <alignment horizontal="center"/>
    </xf>
    <xf numFmtId="167" fontId="6" fillId="8" borderId="19" xfId="0" applyNumberFormat="1" applyFont="1" applyFill="1" applyBorder="1"/>
    <xf numFmtId="0" fontId="6" fillId="7" borderId="2" xfId="0" applyFont="1" applyFill="1" applyBorder="1" applyAlignment="1">
      <alignment horizontal="center" vertical="center" wrapText="1"/>
    </xf>
    <xf numFmtId="2" fontId="9" fillId="6" borderId="2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2" fontId="6" fillId="6" borderId="22" xfId="0" applyNumberFormat="1" applyFont="1" applyFill="1" applyBorder="1" applyAlignment="1">
      <alignment horizontal="center" vertical="center"/>
    </xf>
    <xf numFmtId="167" fontId="9" fillId="0" borderId="12" xfId="0" applyNumberFormat="1" applyFont="1" applyBorder="1" applyAlignment="1">
      <alignment horizontal="center"/>
    </xf>
    <xf numFmtId="167" fontId="6" fillId="0" borderId="22" xfId="0" applyNumberFormat="1" applyFont="1" applyFill="1" applyBorder="1" applyAlignment="1">
      <alignment horizontal="center" vertical="center"/>
    </xf>
    <xf numFmtId="167" fontId="0" fillId="0" borderId="19" xfId="0" applyNumberFormat="1" applyFont="1" applyBorder="1"/>
    <xf numFmtId="0" fontId="9" fillId="0" borderId="10" xfId="0" applyFont="1" applyBorder="1" applyAlignment="1">
      <alignment horizontal="left" wrapText="1"/>
    </xf>
    <xf numFmtId="0" fontId="6" fillId="0" borderId="2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169" fontId="6" fillId="0" borderId="13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/>
    </xf>
    <xf numFmtId="166" fontId="6" fillId="3" borderId="15" xfId="1" applyNumberFormat="1" applyFont="1" applyFill="1" applyBorder="1" applyAlignment="1">
      <alignment horizontal="left"/>
    </xf>
    <xf numFmtId="169" fontId="6" fillId="3" borderId="19" xfId="1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9" fillId="0" borderId="17" xfId="0" applyFont="1" applyBorder="1" applyAlignment="1">
      <alignment horizontal="left"/>
    </xf>
    <xf numFmtId="2" fontId="9" fillId="0" borderId="17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9" fillId="0" borderId="4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2" fontId="9" fillId="0" borderId="13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left"/>
    </xf>
    <xf numFmtId="164" fontId="9" fillId="0" borderId="4" xfId="0" applyNumberFormat="1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Border="1"/>
    <xf numFmtId="167" fontId="6" fillId="6" borderId="0" xfId="0" applyNumberFormat="1" applyFont="1" applyFill="1" applyBorder="1" applyAlignment="1"/>
    <xf numFmtId="167" fontId="2" fillId="9" borderId="19" xfId="0" applyNumberFormat="1" applyFont="1" applyFill="1" applyBorder="1"/>
    <xf numFmtId="0" fontId="0" fillId="6" borderId="0" xfId="0" applyFont="1" applyFill="1"/>
    <xf numFmtId="164" fontId="9" fillId="0" borderId="3" xfId="0" applyNumberFormat="1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 wrapText="1"/>
    </xf>
    <xf numFmtId="0" fontId="9" fillId="0" borderId="9" xfId="0" applyFont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170" fontId="6" fillId="3" borderId="19" xfId="1" applyNumberFormat="1" applyFont="1" applyFill="1" applyBorder="1" applyAlignment="1">
      <alignment horizontal="left"/>
    </xf>
    <xf numFmtId="167" fontId="2" fillId="9" borderId="19" xfId="0" applyNumberFormat="1" applyFont="1" applyFill="1" applyBorder="1" applyAlignment="1">
      <alignment horizontal="right"/>
    </xf>
    <xf numFmtId="2" fontId="6" fillId="0" borderId="4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167" fontId="6" fillId="6" borderId="0" xfId="0" applyNumberFormat="1" applyFont="1" applyFill="1" applyBorder="1" applyAlignment="1">
      <alignment horizontal="left"/>
    </xf>
    <xf numFmtId="44" fontId="9" fillId="0" borderId="19" xfId="1" applyFont="1" applyBorder="1" applyAlignment="1">
      <alignment horizontal="center"/>
    </xf>
    <xf numFmtId="44" fontId="7" fillId="9" borderId="19" xfId="1" applyFont="1" applyFill="1" applyBorder="1"/>
    <xf numFmtId="0" fontId="2" fillId="12" borderId="32" xfId="0" applyFont="1" applyFill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left"/>
    </xf>
    <xf numFmtId="0" fontId="9" fillId="0" borderId="22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2" fontId="4" fillId="7" borderId="19" xfId="0" applyNumberFormat="1" applyFont="1" applyFill="1" applyBorder="1" applyAlignment="1">
      <alignment horizontal="left"/>
    </xf>
    <xf numFmtId="0" fontId="0" fillId="12" borderId="33" xfId="0" applyFill="1" applyBorder="1"/>
    <xf numFmtId="0" fontId="9" fillId="0" borderId="19" xfId="0" applyFont="1" applyBorder="1" applyAlignment="1">
      <alignment horizontal="left"/>
    </xf>
    <xf numFmtId="0" fontId="6" fillId="7" borderId="2" xfId="0" applyFont="1" applyFill="1" applyBorder="1" applyAlignment="1">
      <alignment horizontal="center" wrapText="1"/>
    </xf>
    <xf numFmtId="168" fontId="6" fillId="7" borderId="6" xfId="0" applyNumberFormat="1" applyFont="1" applyFill="1" applyBorder="1" applyAlignment="1">
      <alignment horizontal="left"/>
    </xf>
    <xf numFmtId="0" fontId="2" fillId="12" borderId="35" xfId="0" applyFont="1" applyFill="1" applyBorder="1" applyAlignment="1">
      <alignment vertical="center"/>
    </xf>
    <xf numFmtId="0" fontId="6" fillId="7" borderId="6" xfId="0" applyFont="1" applyFill="1" applyBorder="1" applyAlignment="1">
      <alignment horizontal="center" wrapText="1"/>
    </xf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9" fillId="0" borderId="18" xfId="0" applyFont="1" applyBorder="1" applyAlignment="1">
      <alignment horizontal="left"/>
    </xf>
    <xf numFmtId="0" fontId="0" fillId="12" borderId="6" xfId="0" applyFont="1" applyFill="1" applyBorder="1"/>
    <xf numFmtId="0" fontId="0" fillId="12" borderId="19" xfId="0" applyFont="1" applyFill="1" applyBorder="1"/>
    <xf numFmtId="44" fontId="2" fillId="12" borderId="36" xfId="1" applyFont="1" applyFill="1" applyBorder="1"/>
    <xf numFmtId="44" fontId="2" fillId="9" borderId="19" xfId="0" applyNumberFormat="1" applyFont="1" applyFill="1" applyBorder="1" applyAlignment="1">
      <alignment horizontal="left"/>
    </xf>
    <xf numFmtId="0" fontId="6" fillId="0" borderId="0" xfId="0" applyFont="1" applyBorder="1" applyAlignment="1">
      <alignment wrapText="1"/>
    </xf>
    <xf numFmtId="167" fontId="0" fillId="9" borderId="19" xfId="0" applyNumberFormat="1" applyFill="1" applyBorder="1"/>
    <xf numFmtId="167" fontId="9" fillId="9" borderId="19" xfId="0" applyNumberFormat="1" applyFont="1" applyFill="1" applyBorder="1"/>
    <xf numFmtId="0" fontId="0" fillId="6" borderId="0" xfId="0" applyFill="1"/>
    <xf numFmtId="167" fontId="0" fillId="6" borderId="0" xfId="0" applyNumberFormat="1" applyFont="1" applyFill="1" applyBorder="1"/>
    <xf numFmtId="167" fontId="9" fillId="6" borderId="0" xfId="0" applyNumberFormat="1" applyFont="1" applyFill="1" applyBorder="1"/>
    <xf numFmtId="167" fontId="8" fillId="6" borderId="0" xfId="0" applyNumberFormat="1" applyFont="1" applyFill="1" applyBorder="1"/>
    <xf numFmtId="0" fontId="6" fillId="13" borderId="0" xfId="0" applyFont="1" applyFill="1" applyBorder="1" applyAlignment="1">
      <alignment horizontal="center" vertical="center" wrapText="1"/>
    </xf>
    <xf numFmtId="169" fontId="6" fillId="6" borderId="0" xfId="0" applyNumberFormat="1" applyFont="1" applyFill="1" applyBorder="1" applyAlignment="1">
      <alignment horizontal="left" vertical="center" wrapText="1"/>
    </xf>
    <xf numFmtId="169" fontId="6" fillId="6" borderId="0" xfId="1" applyNumberFormat="1" applyFont="1" applyFill="1" applyBorder="1" applyAlignment="1">
      <alignment horizontal="left"/>
    </xf>
    <xf numFmtId="0" fontId="6" fillId="6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69" fontId="6" fillId="3" borderId="15" xfId="1" applyNumberFormat="1" applyFont="1" applyFill="1" applyBorder="1" applyAlignment="1">
      <alignment horizontal="left"/>
    </xf>
    <xf numFmtId="0" fontId="7" fillId="0" borderId="0" xfId="0" applyFont="1" applyBorder="1" applyAlignment="1">
      <alignment wrapText="1"/>
    </xf>
    <xf numFmtId="0" fontId="6" fillId="7" borderId="19" xfId="0" applyFont="1" applyFill="1" applyBorder="1" applyAlignment="1">
      <alignment horizontal="center" vertical="center" wrapText="1"/>
    </xf>
    <xf numFmtId="0" fontId="2" fillId="12" borderId="37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10" xfId="0" applyBorder="1"/>
    <xf numFmtId="0" fontId="0" fillId="0" borderId="12" xfId="0" applyBorder="1"/>
    <xf numFmtId="0" fontId="2" fillId="12" borderId="2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0" fontId="2" fillId="12" borderId="19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13" xfId="0" applyBorder="1"/>
    <xf numFmtId="0" fontId="0" fillId="0" borderId="18" xfId="0" applyBorder="1"/>
    <xf numFmtId="0" fontId="6" fillId="12" borderId="19" xfId="0" applyFont="1" applyFill="1" applyBorder="1" applyAlignment="1">
      <alignment horizontal="center" vertical="center" wrapText="1"/>
    </xf>
    <xf numFmtId="44" fontId="9" fillId="0" borderId="21" xfId="1" applyFont="1" applyBorder="1" applyAlignment="1">
      <alignment horizontal="left"/>
    </xf>
    <xf numFmtId="44" fontId="9" fillId="0" borderId="13" xfId="1" applyFont="1" applyBorder="1" applyAlignment="1">
      <alignment horizontal="left"/>
    </xf>
    <xf numFmtId="44" fontId="9" fillId="0" borderId="18" xfId="1" applyFont="1" applyBorder="1" applyAlignment="1">
      <alignment horizontal="left"/>
    </xf>
    <xf numFmtId="0" fontId="2" fillId="12" borderId="38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44" fontId="0" fillId="0" borderId="17" xfId="1" applyFont="1" applyBorder="1"/>
    <xf numFmtId="44" fontId="0" fillId="0" borderId="13" xfId="1" applyFont="1" applyBorder="1"/>
    <xf numFmtId="44" fontId="0" fillId="0" borderId="18" xfId="1" applyFont="1" applyBorder="1"/>
    <xf numFmtId="44" fontId="2" fillId="12" borderId="8" xfId="1" applyFont="1" applyFill="1" applyBorder="1" applyAlignment="1">
      <alignment horizontal="center" vertical="center" wrapText="1"/>
    </xf>
    <xf numFmtId="44" fontId="6" fillId="0" borderId="13" xfId="1" applyFont="1" applyFill="1" applyBorder="1" applyAlignment="1">
      <alignment horizontal="left" vertical="center"/>
    </xf>
    <xf numFmtId="44" fontId="6" fillId="3" borderId="19" xfId="1" applyFont="1" applyFill="1" applyBorder="1" applyAlignment="1">
      <alignment horizontal="center"/>
    </xf>
    <xf numFmtId="167" fontId="10" fillId="10" borderId="14" xfId="0" applyNumberFormat="1" applyFont="1" applyFill="1" applyBorder="1" applyAlignment="1"/>
    <xf numFmtId="167" fontId="2" fillId="6" borderId="19" xfId="0" applyNumberFormat="1" applyFont="1" applyFill="1" applyBorder="1" applyAlignment="1"/>
    <xf numFmtId="44" fontId="6" fillId="0" borderId="19" xfId="1" applyFont="1" applyBorder="1" applyAlignment="1">
      <alignment horizontal="center"/>
    </xf>
    <xf numFmtId="44" fontId="6" fillId="0" borderId="31" xfId="1" applyFont="1" applyBorder="1" applyAlignment="1">
      <alignment horizontal="center"/>
    </xf>
    <xf numFmtId="167" fontId="2" fillId="11" borderId="14" xfId="0" applyNumberFormat="1" applyFont="1" applyFill="1" applyBorder="1"/>
    <xf numFmtId="169" fontId="6" fillId="0" borderId="19" xfId="1" applyNumberFormat="1" applyFont="1" applyBorder="1" applyAlignment="1"/>
    <xf numFmtId="169" fontId="6" fillId="9" borderId="14" xfId="0" applyNumberFormat="1" applyFont="1" applyFill="1" applyBorder="1" applyAlignment="1"/>
    <xf numFmtId="169" fontId="6" fillId="0" borderId="19" xfId="0" applyNumberFormat="1" applyFont="1" applyBorder="1" applyAlignment="1"/>
    <xf numFmtId="2" fontId="6" fillId="3" borderId="19" xfId="0" applyNumberFormat="1" applyFont="1" applyFill="1" applyBorder="1" applyAlignment="1">
      <alignment horizontal="left" wrapText="1"/>
    </xf>
    <xf numFmtId="2" fontId="6" fillId="3" borderId="19" xfId="0" applyNumberFormat="1" applyFont="1" applyFill="1" applyBorder="1" applyAlignment="1">
      <alignment horizontal="left"/>
    </xf>
    <xf numFmtId="168" fontId="6" fillId="3" borderId="19" xfId="0" applyNumberFormat="1" applyFont="1" applyFill="1" applyBorder="1" applyAlignment="1">
      <alignment horizontal="left" wrapText="1"/>
    </xf>
    <xf numFmtId="167" fontId="6" fillId="0" borderId="19" xfId="1" applyNumberFormat="1" applyFont="1" applyBorder="1" applyAlignment="1">
      <alignment horizontal="center"/>
    </xf>
    <xf numFmtId="0" fontId="0" fillId="12" borderId="24" xfId="0" applyFill="1" applyBorder="1"/>
    <xf numFmtId="44" fontId="6" fillId="12" borderId="28" xfId="1" applyFont="1" applyFill="1" applyBorder="1" applyAlignment="1">
      <alignment horizontal="left"/>
    </xf>
    <xf numFmtId="0" fontId="0" fillId="0" borderId="19" xfId="0" applyBorder="1"/>
    <xf numFmtId="164" fontId="9" fillId="0" borderId="16" xfId="0" applyNumberFormat="1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/>
    </xf>
    <xf numFmtId="0" fontId="9" fillId="0" borderId="25" xfId="0" applyFont="1" applyFill="1" applyBorder="1" applyAlignment="1">
      <alignment horizontal="left" vertical="center"/>
    </xf>
    <xf numFmtId="2" fontId="9" fillId="0" borderId="21" xfId="0" applyNumberFormat="1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2" fontId="6" fillId="0" borderId="16" xfId="0" applyNumberFormat="1" applyFont="1" applyFill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167" fontId="9" fillId="6" borderId="25" xfId="0" applyNumberFormat="1" applyFont="1" applyFill="1" applyBorder="1" applyAlignment="1">
      <alignment horizontal="center" vertical="center"/>
    </xf>
    <xf numFmtId="2" fontId="9" fillId="6" borderId="21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2" fontId="6" fillId="6" borderId="21" xfId="0" applyNumberFormat="1" applyFont="1" applyFill="1" applyBorder="1" applyAlignment="1">
      <alignment horizontal="center" vertical="center"/>
    </xf>
    <xf numFmtId="167" fontId="9" fillId="0" borderId="25" xfId="0" applyNumberFormat="1" applyFont="1" applyBorder="1" applyAlignment="1">
      <alignment horizontal="center"/>
    </xf>
    <xf numFmtId="167" fontId="6" fillId="0" borderId="21" xfId="0" applyNumberFormat="1" applyFont="1" applyFill="1" applyBorder="1" applyAlignment="1">
      <alignment horizontal="center" vertical="center"/>
    </xf>
    <xf numFmtId="164" fontId="9" fillId="6" borderId="4" xfId="0" applyNumberFormat="1" applyFont="1" applyFill="1" applyBorder="1" applyAlignment="1">
      <alignment horizontal="left"/>
    </xf>
    <xf numFmtId="0" fontId="9" fillId="6" borderId="13" xfId="0" applyFont="1" applyFill="1" applyBorder="1" applyAlignment="1">
      <alignment horizontal="left" vertical="center"/>
    </xf>
    <xf numFmtId="2" fontId="6" fillId="6" borderId="13" xfId="0" applyNumberFormat="1" applyFont="1" applyFill="1" applyBorder="1" applyAlignment="1">
      <alignment horizontal="left" vertical="center"/>
    </xf>
    <xf numFmtId="165" fontId="6" fillId="6" borderId="4" xfId="0" applyNumberFormat="1" applyFont="1" applyFill="1" applyBorder="1" applyAlignment="1">
      <alignment horizontal="left" vertical="center"/>
    </xf>
    <xf numFmtId="44" fontId="6" fillId="6" borderId="13" xfId="1" applyFont="1" applyFill="1" applyBorder="1" applyAlignment="1">
      <alignment horizontal="left" vertical="center"/>
    </xf>
    <xf numFmtId="44" fontId="0" fillId="0" borderId="0" xfId="0" applyNumberFormat="1"/>
    <xf numFmtId="164" fontId="6" fillId="0" borderId="34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4" fontId="9" fillId="3" borderId="14" xfId="0" applyNumberFormat="1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vertical="center" wrapText="1"/>
    </xf>
    <xf numFmtId="14" fontId="9" fillId="0" borderId="40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164" fontId="6" fillId="6" borderId="21" xfId="0" applyNumberFormat="1" applyFont="1" applyFill="1" applyBorder="1" applyAlignment="1">
      <alignment horizontal="left" vertical="center" wrapText="1"/>
    </xf>
    <xf numFmtId="164" fontId="6" fillId="6" borderId="13" xfId="0" applyNumberFormat="1" applyFont="1" applyFill="1" applyBorder="1" applyAlignment="1">
      <alignment horizontal="left" vertical="center" wrapText="1"/>
    </xf>
    <xf numFmtId="170" fontId="0" fillId="6" borderId="13" xfId="1" applyNumberFormat="1" applyFont="1" applyFill="1" applyBorder="1" applyAlignment="1">
      <alignment horizontal="left"/>
    </xf>
    <xf numFmtId="0" fontId="6" fillId="6" borderId="4" xfId="0" applyFont="1" applyFill="1" applyBorder="1" applyAlignment="1">
      <alignment horizontal="left" vertical="center" wrapText="1"/>
    </xf>
    <xf numFmtId="164" fontId="6" fillId="6" borderId="31" xfId="0" applyNumberFormat="1" applyFont="1" applyFill="1" applyBorder="1" applyAlignment="1">
      <alignment horizontal="left" vertical="center" wrapText="1"/>
    </xf>
    <xf numFmtId="0" fontId="6" fillId="6" borderId="30" xfId="0" applyNumberFormat="1" applyFont="1" applyFill="1" applyBorder="1" applyAlignment="1">
      <alignment horizontal="left" vertical="center" wrapText="1"/>
    </xf>
    <xf numFmtId="0" fontId="6" fillId="6" borderId="31" xfId="0" applyFont="1" applyFill="1" applyBorder="1" applyAlignment="1">
      <alignment horizontal="left" vertical="center" wrapText="1"/>
    </xf>
    <xf numFmtId="169" fontId="6" fillId="6" borderId="34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6" fillId="0" borderId="18" xfId="0" applyFont="1" applyBorder="1" applyAlignment="1">
      <alignment horizontal="left" vertical="center" wrapText="1"/>
    </xf>
    <xf numFmtId="169" fontId="6" fillId="0" borderId="21" xfId="0" applyNumberFormat="1" applyFont="1" applyBorder="1" applyAlignment="1">
      <alignment horizontal="left" vertical="center" wrapText="1"/>
    </xf>
    <xf numFmtId="164" fontId="9" fillId="6" borderId="7" xfId="0" applyNumberFormat="1" applyFont="1" applyFill="1" applyBorder="1" applyAlignment="1">
      <alignment horizontal="left"/>
    </xf>
    <xf numFmtId="164" fontId="9" fillId="6" borderId="13" xfId="0" applyNumberFormat="1" applyFont="1" applyFill="1" applyBorder="1" applyAlignment="1">
      <alignment horizontal="left"/>
    </xf>
    <xf numFmtId="164" fontId="9" fillId="6" borderId="16" xfId="0" applyNumberFormat="1" applyFont="1" applyFill="1" applyBorder="1" applyAlignment="1">
      <alignment horizontal="left"/>
    </xf>
    <xf numFmtId="167" fontId="0" fillId="6" borderId="0" xfId="0" applyNumberFormat="1" applyFill="1"/>
    <xf numFmtId="169" fontId="0" fillId="6" borderId="0" xfId="0" applyNumberFormat="1" applyFill="1"/>
    <xf numFmtId="0" fontId="9" fillId="0" borderId="9" xfId="0" applyFont="1" applyBorder="1" applyAlignment="1">
      <alignment horizontal="left" vertical="center"/>
    </xf>
    <xf numFmtId="2" fontId="6" fillId="0" borderId="3" xfId="0" applyNumberFormat="1" applyFont="1" applyBorder="1" applyAlignment="1">
      <alignment horizontal="left" vertical="center"/>
    </xf>
    <xf numFmtId="2" fontId="6" fillId="0" borderId="4" xfId="0" applyNumberFormat="1" applyFont="1" applyBorder="1" applyAlignment="1">
      <alignment horizontal="left" vertical="center"/>
    </xf>
    <xf numFmtId="167" fontId="6" fillId="0" borderId="21" xfId="0" applyNumberFormat="1" applyFont="1" applyBorder="1" applyAlignment="1">
      <alignment horizontal="center" vertical="center"/>
    </xf>
    <xf numFmtId="167" fontId="9" fillId="6" borderId="10" xfId="0" applyNumberFormat="1" applyFont="1" applyFill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0" fontId="11" fillId="0" borderId="0" xfId="0" applyFont="1" applyFill="1" applyAlignment="1"/>
    <xf numFmtId="167" fontId="0" fillId="0" borderId="0" xfId="0" applyNumberFormat="1"/>
    <xf numFmtId="164" fontId="9" fillId="0" borderId="16" xfId="0" applyNumberFormat="1" applyFont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6" fillId="6" borderId="25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169" fontId="6" fillId="6" borderId="21" xfId="0" applyNumberFormat="1" applyFont="1" applyFill="1" applyBorder="1" applyAlignment="1">
      <alignment horizontal="left" vertical="center" wrapText="1"/>
    </xf>
    <xf numFmtId="169" fontId="6" fillId="6" borderId="13" xfId="0" applyNumberFormat="1" applyFont="1" applyFill="1" applyBorder="1" applyAlignment="1">
      <alignment horizontal="left" vertical="center" wrapText="1"/>
    </xf>
    <xf numFmtId="0" fontId="6" fillId="6" borderId="21" xfId="0" applyNumberFormat="1" applyFont="1" applyFill="1" applyBorder="1" applyAlignment="1">
      <alignment horizontal="left" vertical="center" wrapText="1"/>
    </xf>
    <xf numFmtId="168" fontId="0" fillId="0" borderId="0" xfId="0" applyNumberFormat="1"/>
    <xf numFmtId="0" fontId="9" fillId="0" borderId="25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left" vertical="center"/>
    </xf>
    <xf numFmtId="167" fontId="9" fillId="6" borderId="0" xfId="0" applyNumberFormat="1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/>
    </xf>
    <xf numFmtId="167" fontId="6" fillId="8" borderId="24" xfId="0" applyNumberFormat="1" applyFont="1" applyFill="1" applyBorder="1" applyAlignment="1"/>
    <xf numFmtId="0" fontId="0" fillId="8" borderId="19" xfId="0" applyFill="1" applyBorder="1"/>
    <xf numFmtId="0" fontId="6" fillId="8" borderId="24" xfId="0" applyFont="1" applyFill="1" applyBorder="1" applyAlignment="1">
      <alignment wrapText="1"/>
    </xf>
    <xf numFmtId="2" fontId="2" fillId="8" borderId="19" xfId="0" applyNumberFormat="1" applyFont="1" applyFill="1" applyBorder="1"/>
    <xf numFmtId="167" fontId="6" fillId="8" borderId="19" xfId="0" applyNumberFormat="1" applyFont="1" applyFill="1" applyBorder="1" applyAlignment="1"/>
    <xf numFmtId="0" fontId="10" fillId="3" borderId="19" xfId="0" applyFont="1" applyFill="1" applyBorder="1" applyAlignment="1">
      <alignment horizontal="left"/>
    </xf>
    <xf numFmtId="0" fontId="10" fillId="3" borderId="24" xfId="0" applyFont="1" applyFill="1" applyBorder="1" applyAlignment="1">
      <alignment horizontal="left"/>
    </xf>
    <xf numFmtId="169" fontId="0" fillId="0" borderId="0" xfId="0" applyNumberFormat="1"/>
    <xf numFmtId="169" fontId="0" fillId="0" borderId="0" xfId="0" applyNumberFormat="1" applyFont="1"/>
    <xf numFmtId="44" fontId="6" fillId="3" borderId="19" xfId="1" applyFont="1" applyFill="1" applyBorder="1" applyAlignment="1">
      <alignment horizontal="left" wrapText="1"/>
    </xf>
    <xf numFmtId="44" fontId="6" fillId="3" borderId="14" xfId="1" applyFont="1" applyFill="1" applyBorder="1" applyAlignment="1">
      <alignment horizontal="left" wrapText="1"/>
    </xf>
    <xf numFmtId="44" fontId="6" fillId="9" borderId="14" xfId="1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6" fillId="0" borderId="15" xfId="0" applyFont="1" applyBorder="1" applyAlignment="1"/>
    <xf numFmtId="0" fontId="6" fillId="0" borderId="24" xfId="0" applyFont="1" applyBorder="1" applyAlignment="1"/>
    <xf numFmtId="0" fontId="6" fillId="3" borderId="15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6" fillId="7" borderId="15" xfId="0" applyFont="1" applyFill="1" applyBorder="1" applyAlignment="1">
      <alignment horizontal="center" wrapText="1"/>
    </xf>
    <xf numFmtId="0" fontId="6" fillId="7" borderId="28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3" borderId="15" xfId="0" applyFont="1" applyFill="1" applyBorder="1" applyAlignment="1">
      <alignment horizontal="left" wrapText="1"/>
    </xf>
    <xf numFmtId="0" fontId="6" fillId="3" borderId="24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 wrapText="1"/>
    </xf>
    <xf numFmtId="0" fontId="6" fillId="0" borderId="28" xfId="0" applyFont="1" applyBorder="1" applyAlignment="1"/>
    <xf numFmtId="0" fontId="6" fillId="0" borderId="6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34" xfId="0" applyFont="1" applyBorder="1" applyAlignment="1"/>
    <xf numFmtId="0" fontId="6" fillId="0" borderId="0" xfId="0" applyFont="1" applyBorder="1" applyAlignment="1"/>
    <xf numFmtId="0" fontId="8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5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9" fillId="0" borderId="6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0" fillId="10" borderId="6" xfId="0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6" borderId="15" xfId="0" applyFont="1" applyFill="1" applyBorder="1" applyAlignment="1">
      <alignment horizontal="center" wrapText="1"/>
    </xf>
    <xf numFmtId="0" fontId="0" fillId="6" borderId="24" xfId="0" applyFont="1" applyFill="1" applyBorder="1" applyAlignment="1">
      <alignment horizontal="center" wrapText="1"/>
    </xf>
    <xf numFmtId="164" fontId="9" fillId="6" borderId="16" xfId="0" applyNumberFormat="1" applyFont="1" applyFill="1" applyBorder="1" applyAlignment="1">
      <alignment horizontal="center" vertical="center" wrapText="1"/>
    </xf>
    <xf numFmtId="167" fontId="9" fillId="6" borderId="21" xfId="0" applyNumberFormat="1" applyFont="1" applyFill="1" applyBorder="1" applyAlignment="1">
      <alignment horizontal="center" vertical="center"/>
    </xf>
    <xf numFmtId="167" fontId="0" fillId="6" borderId="25" xfId="0" applyNumberFormat="1" applyFill="1" applyBorder="1"/>
    <xf numFmtId="167" fontId="0" fillId="6" borderId="21" xfId="0" applyNumberFormat="1" applyFill="1" applyBorder="1"/>
    <xf numFmtId="167" fontId="0" fillId="6" borderId="20" xfId="0" applyNumberFormat="1" applyFill="1" applyBorder="1"/>
    <xf numFmtId="164" fontId="9" fillId="6" borderId="4" xfId="0" applyNumberFormat="1" applyFont="1" applyFill="1" applyBorder="1" applyAlignment="1">
      <alignment horizontal="center" vertical="center" wrapText="1"/>
    </xf>
    <xf numFmtId="167" fontId="9" fillId="6" borderId="13" xfId="0" applyNumberFormat="1" applyFont="1" applyFill="1" applyBorder="1" applyAlignment="1">
      <alignment horizontal="center" vertical="center"/>
    </xf>
    <xf numFmtId="167" fontId="0" fillId="6" borderId="10" xfId="0" applyNumberFormat="1" applyFill="1" applyBorder="1"/>
    <xf numFmtId="167" fontId="0" fillId="6" borderId="23" xfId="0" applyNumberFormat="1" applyFill="1" applyBorder="1"/>
    <xf numFmtId="167" fontId="0" fillId="6" borderId="13" xfId="0" applyNumberFormat="1" applyFill="1" applyBorder="1"/>
    <xf numFmtId="164" fontId="9" fillId="6" borderId="4" xfId="0" applyNumberFormat="1" applyFont="1" applyFill="1" applyBorder="1" applyAlignment="1">
      <alignment horizontal="center"/>
    </xf>
    <xf numFmtId="164" fontId="9" fillId="6" borderId="16" xfId="0" applyNumberFormat="1" applyFont="1" applyFill="1" applyBorder="1" applyAlignment="1">
      <alignment horizontal="center"/>
    </xf>
    <xf numFmtId="167" fontId="0" fillId="6" borderId="25" xfId="0" applyNumberFormat="1" applyFont="1" applyFill="1" applyBorder="1"/>
    <xf numFmtId="167" fontId="0" fillId="6" borderId="21" xfId="0" applyNumberFormat="1" applyFont="1" applyFill="1" applyBorder="1"/>
    <xf numFmtId="167" fontId="0" fillId="6" borderId="20" xfId="0" applyNumberFormat="1" applyFont="1" applyFill="1" applyBorder="1"/>
    <xf numFmtId="167" fontId="0" fillId="6" borderId="23" xfId="0" applyNumberFormat="1" applyFont="1" applyFill="1" applyBorder="1"/>
    <xf numFmtId="167" fontId="0" fillId="6" borderId="13" xfId="0" applyNumberFormat="1" applyFont="1" applyFill="1" applyBorder="1"/>
    <xf numFmtId="167" fontId="0" fillId="6" borderId="10" xfId="0" applyNumberFormat="1" applyFont="1" applyFill="1" applyBorder="1"/>
    <xf numFmtId="164" fontId="9" fillId="6" borderId="3" xfId="0" applyNumberFormat="1" applyFont="1" applyFill="1" applyBorder="1" applyAlignment="1">
      <alignment horizontal="left" vertical="center" wrapText="1"/>
    </xf>
    <xf numFmtId="2" fontId="9" fillId="6" borderId="17" xfId="0" applyNumberFormat="1" applyFont="1" applyFill="1" applyBorder="1" applyAlignment="1">
      <alignment horizontal="left" vertical="center"/>
    </xf>
    <xf numFmtId="2" fontId="6" fillId="6" borderId="17" xfId="0" applyNumberFormat="1" applyFont="1" applyFill="1" applyBorder="1" applyAlignment="1">
      <alignment horizontal="left" vertical="center"/>
    </xf>
    <xf numFmtId="165" fontId="6" fillId="6" borderId="17" xfId="0" applyNumberFormat="1" applyFont="1" applyFill="1" applyBorder="1" applyAlignment="1">
      <alignment horizontal="left" vertical="center"/>
    </xf>
    <xf numFmtId="164" fontId="9" fillId="6" borderId="16" xfId="0" applyNumberFormat="1" applyFont="1" applyFill="1" applyBorder="1" applyAlignment="1">
      <alignment horizontal="left" vertical="center" wrapText="1"/>
    </xf>
    <xf numFmtId="2" fontId="9" fillId="6" borderId="21" xfId="0" applyNumberFormat="1" applyFont="1" applyFill="1" applyBorder="1" applyAlignment="1">
      <alignment horizontal="left" vertical="center"/>
    </xf>
    <xf numFmtId="2" fontId="6" fillId="6" borderId="21" xfId="0" applyNumberFormat="1" applyFont="1" applyFill="1" applyBorder="1" applyAlignment="1">
      <alignment horizontal="left" vertical="center"/>
    </xf>
    <xf numFmtId="165" fontId="6" fillId="6" borderId="21" xfId="0" applyNumberFormat="1" applyFont="1" applyFill="1" applyBorder="1" applyAlignment="1">
      <alignment horizontal="left" vertical="center"/>
    </xf>
    <xf numFmtId="164" fontId="9" fillId="6" borderId="4" xfId="0" applyNumberFormat="1" applyFont="1" applyFill="1" applyBorder="1" applyAlignment="1">
      <alignment horizontal="left" vertical="center" wrapText="1"/>
    </xf>
    <xf numFmtId="165" fontId="6" fillId="6" borderId="13" xfId="0" applyNumberFormat="1" applyFont="1" applyFill="1" applyBorder="1" applyAlignment="1">
      <alignment horizontal="left" vertical="center"/>
    </xf>
    <xf numFmtId="165" fontId="6" fillId="6" borderId="16" xfId="0" applyNumberFormat="1" applyFont="1" applyFill="1" applyBorder="1" applyAlignment="1">
      <alignment horizontal="left" vertical="center"/>
    </xf>
    <xf numFmtId="44" fontId="6" fillId="6" borderId="21" xfId="1" applyFont="1" applyFill="1" applyBorder="1" applyAlignment="1">
      <alignment horizontal="left" vertical="center"/>
    </xf>
    <xf numFmtId="169" fontId="6" fillId="6" borderId="16" xfId="0" applyNumberFormat="1" applyFont="1" applyFill="1" applyBorder="1" applyAlignment="1">
      <alignment horizontal="left" vertical="center" wrapText="1"/>
    </xf>
    <xf numFmtId="170" fontId="9" fillId="6" borderId="21" xfId="1" applyNumberFormat="1" applyFont="1" applyFill="1" applyBorder="1" applyAlignment="1">
      <alignment horizontal="left"/>
    </xf>
    <xf numFmtId="170" fontId="9" fillId="6" borderId="13" xfId="1" applyNumberFormat="1" applyFont="1" applyFill="1" applyBorder="1" applyAlignment="1">
      <alignment horizontal="left"/>
    </xf>
    <xf numFmtId="0" fontId="6" fillId="6" borderId="20" xfId="0" applyNumberFormat="1" applyFont="1" applyFill="1" applyBorder="1" applyAlignment="1">
      <alignment horizontal="left" vertical="center" wrapText="1"/>
    </xf>
    <xf numFmtId="170" fontId="0" fillId="6" borderId="21" xfId="1" applyNumberFormat="1" applyFont="1" applyFill="1" applyBorder="1" applyAlignment="1">
      <alignment horizontal="left"/>
    </xf>
    <xf numFmtId="170" fontId="2" fillId="6" borderId="13" xfId="1" applyNumberFormat="1" applyFont="1" applyFill="1" applyBorder="1" applyAlignment="1">
      <alignment horizontal="left"/>
    </xf>
    <xf numFmtId="0" fontId="0" fillId="6" borderId="28" xfId="0" applyFont="1" applyFill="1" applyBorder="1" applyAlignment="1">
      <alignment horizontal="center" wrapText="1"/>
    </xf>
    <xf numFmtId="167" fontId="8" fillId="6" borderId="19" xfId="0" applyNumberFormat="1" applyFont="1" applyFill="1" applyBorder="1"/>
    <xf numFmtId="44" fontId="8" fillId="6" borderId="8" xfId="1" applyFont="1" applyFill="1" applyBorder="1"/>
    <xf numFmtId="0" fontId="0" fillId="6" borderId="15" xfId="0" applyFont="1" applyFill="1" applyBorder="1" applyAlignment="1">
      <alignment horizontal="left" wrapText="1"/>
    </xf>
    <xf numFmtId="0" fontId="0" fillId="6" borderId="28" xfId="0" applyFont="1" applyFill="1" applyBorder="1" applyAlignment="1">
      <alignment horizontal="left" wrapText="1"/>
    </xf>
    <xf numFmtId="44" fontId="8" fillId="6" borderId="19" xfId="1" applyFont="1" applyFill="1" applyBorder="1"/>
    <xf numFmtId="0" fontId="0" fillId="6" borderId="34" xfId="0" applyFont="1" applyFill="1" applyBorder="1" applyAlignment="1">
      <alignment horizontal="left" wrapText="1"/>
    </xf>
    <xf numFmtId="0" fontId="0" fillId="6" borderId="30" xfId="0" applyFont="1" applyFill="1" applyBorder="1" applyAlignment="1">
      <alignment horizontal="left" wrapText="1"/>
    </xf>
    <xf numFmtId="44" fontId="8" fillId="6" borderId="31" xfId="1" applyFont="1" applyFill="1" applyBorder="1"/>
    <xf numFmtId="165" fontId="6" fillId="0" borderId="25" xfId="0" applyNumberFormat="1" applyFont="1" applyBorder="1" applyAlignment="1">
      <alignment horizontal="left" vertical="center"/>
    </xf>
    <xf numFmtId="165" fontId="6" fillId="0" borderId="10" xfId="0" applyNumberFormat="1" applyFont="1" applyBorder="1" applyAlignment="1">
      <alignment horizontal="left" vertical="center"/>
    </xf>
    <xf numFmtId="165" fontId="6" fillId="0" borderId="25" xfId="0" applyNumberFormat="1" applyFont="1" applyFill="1" applyBorder="1" applyAlignment="1">
      <alignment horizontal="left" vertical="center"/>
    </xf>
    <xf numFmtId="165" fontId="6" fillId="0" borderId="10" xfId="0" applyNumberFormat="1" applyFont="1" applyFill="1" applyBorder="1" applyAlignment="1">
      <alignment horizontal="left" vertical="center"/>
    </xf>
    <xf numFmtId="2" fontId="6" fillId="5" borderId="14" xfId="0" applyNumberFormat="1" applyFont="1" applyFill="1" applyBorder="1" applyAlignment="1">
      <alignment horizontal="left"/>
    </xf>
    <xf numFmtId="2" fontId="6" fillId="0" borderId="17" xfId="0" applyNumberFormat="1" applyFont="1" applyBorder="1" applyAlignment="1">
      <alignment horizontal="left" vertical="center"/>
    </xf>
    <xf numFmtId="2" fontId="6" fillId="0" borderId="13" xfId="0" applyNumberFormat="1" applyFont="1" applyBorder="1" applyAlignment="1">
      <alignment horizontal="left" vertical="center"/>
    </xf>
    <xf numFmtId="2" fontId="6" fillId="0" borderId="18" xfId="0" applyNumberFormat="1" applyFont="1" applyBorder="1" applyAlignment="1">
      <alignment horizontal="left" vertical="center"/>
    </xf>
    <xf numFmtId="165" fontId="6" fillId="0" borderId="9" xfId="0" applyNumberFormat="1" applyFont="1" applyBorder="1" applyAlignment="1">
      <alignment horizontal="left" vertical="center"/>
    </xf>
    <xf numFmtId="167" fontId="6" fillId="0" borderId="31" xfId="1" applyNumberFormat="1" applyFont="1" applyBorder="1" applyAlignment="1">
      <alignment horizontal="center"/>
    </xf>
    <xf numFmtId="167" fontId="0" fillId="0" borderId="15" xfId="0" applyNumberFormat="1" applyFont="1" applyBorder="1"/>
    <xf numFmtId="167" fontId="0" fillId="6" borderId="0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3"/>
  <sheetViews>
    <sheetView tabSelected="1" topLeftCell="A93" workbookViewId="0">
      <selection activeCell="M112" sqref="M112"/>
    </sheetView>
  </sheetViews>
  <sheetFormatPr defaultRowHeight="15" x14ac:dyDescent="0.25"/>
  <cols>
    <col min="1" max="1" width="11.5703125" bestFit="1" customWidth="1"/>
    <col min="2" max="2" width="10.140625" bestFit="1" customWidth="1"/>
    <col min="3" max="3" width="12.28515625" customWidth="1"/>
    <col min="4" max="4" width="13.28515625" customWidth="1"/>
    <col min="5" max="6" width="14.140625" bestFit="1" customWidth="1"/>
    <col min="7" max="7" width="14.5703125" bestFit="1" customWidth="1"/>
    <col min="8" max="8" width="15.7109375" bestFit="1" customWidth="1"/>
    <col min="9" max="9" width="14" customWidth="1"/>
    <col min="10" max="10" width="14.7109375" bestFit="1" customWidth="1"/>
    <col min="11" max="11" width="13.28515625" customWidth="1"/>
    <col min="12" max="12" width="15" customWidth="1"/>
    <col min="13" max="13" width="13" customWidth="1"/>
    <col min="14" max="14" width="15.85546875" customWidth="1"/>
    <col min="15" max="15" width="12.5703125" customWidth="1"/>
    <col min="16" max="16" width="13.7109375" bestFit="1" customWidth="1"/>
    <col min="17" max="17" width="8.42578125" bestFit="1" customWidth="1"/>
  </cols>
  <sheetData>
    <row r="1" spans="1:17" ht="15" customHeight="1" x14ac:dyDescent="0.3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"/>
    </row>
    <row r="2" spans="1:17" ht="15" customHeight="1" x14ac:dyDescent="0.3">
      <c r="A2" s="278" t="s">
        <v>73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"/>
    </row>
    <row r="3" spans="1:17" ht="15" customHeight="1" x14ac:dyDescent="0.3">
      <c r="A3" s="283" t="s">
        <v>68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"/>
    </row>
    <row r="4" spans="1:1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  <c r="N4" s="2"/>
      <c r="O4" s="2"/>
      <c r="P4" s="2"/>
      <c r="Q4" s="2"/>
    </row>
    <row r="5" spans="1:17" ht="15.75" customHeight="1" thickBot="1" x14ac:dyDescent="0.3">
      <c r="A5" s="257" t="s">
        <v>48</v>
      </c>
      <c r="B5" s="257"/>
      <c r="C5" s="257"/>
      <c r="D5" s="257"/>
      <c r="E5" s="257"/>
      <c r="F5" s="257"/>
      <c r="G5" s="257"/>
      <c r="H5" s="126"/>
      <c r="I5" s="88"/>
      <c r="J5" s="277" t="s">
        <v>49</v>
      </c>
      <c r="K5" s="277"/>
      <c r="L5" s="277"/>
      <c r="M5" s="277"/>
      <c r="N5" s="277"/>
      <c r="O5" s="277"/>
      <c r="P5" s="277"/>
      <c r="Q5" s="124"/>
    </row>
    <row r="6" spans="1:17" ht="75.75" thickBot="1" x14ac:dyDescent="0.3">
      <c r="A6" s="4" t="s">
        <v>7</v>
      </c>
      <c r="B6" s="4" t="s">
        <v>10</v>
      </c>
      <c r="C6" s="5" t="s">
        <v>12</v>
      </c>
      <c r="D6" s="4" t="s">
        <v>14</v>
      </c>
      <c r="E6" s="5" t="s">
        <v>16</v>
      </c>
      <c r="F6" s="6" t="s">
        <v>38</v>
      </c>
      <c r="G6" s="4" t="s">
        <v>39</v>
      </c>
      <c r="I6" s="120"/>
      <c r="J6" s="4" t="s">
        <v>7</v>
      </c>
      <c r="K6" s="5" t="s">
        <v>10</v>
      </c>
      <c r="L6" s="4"/>
      <c r="M6" s="5" t="s">
        <v>40</v>
      </c>
      <c r="N6" s="4" t="s">
        <v>41</v>
      </c>
      <c r="O6" s="27" t="s">
        <v>19</v>
      </c>
    </row>
    <row r="7" spans="1:17" x14ac:dyDescent="0.25">
      <c r="A7" s="207">
        <v>44378</v>
      </c>
      <c r="B7" s="232">
        <v>31</v>
      </c>
      <c r="C7" s="233"/>
      <c r="D7" s="234">
        <f>+B7-C7</f>
        <v>31</v>
      </c>
      <c r="E7" s="233"/>
      <c r="F7" s="235">
        <f>ROUND(D7*E7,2)</f>
        <v>0</v>
      </c>
      <c r="G7" s="236">
        <f t="shared" ref="G7" si="0">ROUND(F7*1.95583,2)</f>
        <v>0</v>
      </c>
      <c r="I7" s="120"/>
      <c r="J7" s="207">
        <v>44378</v>
      </c>
      <c r="K7" s="232">
        <v>0</v>
      </c>
      <c r="L7" s="234"/>
      <c r="M7" s="235">
        <f t="shared" ref="M7" si="1">+K7*L7</f>
        <v>0</v>
      </c>
      <c r="N7" s="329">
        <f>+ROUND(M7*1.95583,2)</f>
        <v>0</v>
      </c>
      <c r="O7" s="330">
        <f t="shared" ref="O7" si="2">+F7-M7</f>
        <v>0</v>
      </c>
    </row>
    <row r="8" spans="1:17" x14ac:dyDescent="0.25">
      <c r="A8" s="207">
        <v>44409</v>
      </c>
      <c r="B8" s="232">
        <v>31</v>
      </c>
      <c r="C8" s="233"/>
      <c r="D8" s="234">
        <f>+B8-C8</f>
        <v>31</v>
      </c>
      <c r="E8" s="233"/>
      <c r="F8" s="235">
        <f>ROUND(D8*E8,2)</f>
        <v>0</v>
      </c>
      <c r="G8" s="236">
        <f t="shared" ref="G8:G11" si="3">ROUND(F8*1.95583,2)</f>
        <v>0</v>
      </c>
      <c r="I8" s="120"/>
      <c r="J8" s="207">
        <v>44409</v>
      </c>
      <c r="K8" s="232">
        <v>1</v>
      </c>
      <c r="L8" s="234"/>
      <c r="M8" s="235">
        <f t="shared" ref="M8:M12" si="4">+K8*L8</f>
        <v>0</v>
      </c>
      <c r="N8" s="329">
        <f>+ROUND(M8*1.95583,2)</f>
        <v>0</v>
      </c>
      <c r="O8" s="330">
        <f t="shared" ref="O8:O12" si="5">+F8-M8</f>
        <v>0</v>
      </c>
    </row>
    <row r="9" spans="1:17" x14ac:dyDescent="0.25">
      <c r="A9" s="207">
        <v>44440</v>
      </c>
      <c r="B9" s="232">
        <v>30</v>
      </c>
      <c r="C9" s="233"/>
      <c r="D9" s="234">
        <f>+B9-C9</f>
        <v>30</v>
      </c>
      <c r="E9" s="233"/>
      <c r="F9" s="235">
        <f>ROUND(D9*E9,2)</f>
        <v>0</v>
      </c>
      <c r="G9" s="236">
        <f t="shared" si="3"/>
        <v>0</v>
      </c>
      <c r="I9" s="120"/>
      <c r="J9" s="207">
        <v>44440</v>
      </c>
      <c r="K9" s="232">
        <v>30</v>
      </c>
      <c r="L9" s="234"/>
      <c r="M9" s="235">
        <f t="shared" si="4"/>
        <v>0</v>
      </c>
      <c r="N9" s="329">
        <f t="shared" ref="N9:N12" si="6">+ROUND(M9*1.95583,2)</f>
        <v>0</v>
      </c>
      <c r="O9" s="330">
        <f t="shared" si="5"/>
        <v>0</v>
      </c>
    </row>
    <row r="10" spans="1:17" x14ac:dyDescent="0.25">
      <c r="A10" s="208">
        <v>44470</v>
      </c>
      <c r="B10" s="232">
        <v>31</v>
      </c>
      <c r="C10" s="233"/>
      <c r="D10" s="234">
        <f t="shared" ref="D10:D11" si="7">+B10-C10</f>
        <v>31</v>
      </c>
      <c r="E10" s="233"/>
      <c r="F10" s="235">
        <f t="shared" ref="F10:F11" si="8">ROUND(D10*E10,2)</f>
        <v>0</v>
      </c>
      <c r="G10" s="237">
        <f t="shared" si="3"/>
        <v>0</v>
      </c>
      <c r="I10" s="120"/>
      <c r="J10" s="208">
        <v>44470</v>
      </c>
      <c r="K10" s="232">
        <v>31</v>
      </c>
      <c r="L10" s="234"/>
      <c r="M10" s="235">
        <f t="shared" si="4"/>
        <v>0</v>
      </c>
      <c r="N10" s="329">
        <f t="shared" si="6"/>
        <v>0</v>
      </c>
      <c r="O10" s="331">
        <f t="shared" si="5"/>
        <v>0</v>
      </c>
    </row>
    <row r="11" spans="1:17" x14ac:dyDescent="0.25">
      <c r="A11" s="208">
        <v>44501</v>
      </c>
      <c r="B11" s="232">
        <v>30</v>
      </c>
      <c r="C11" s="233"/>
      <c r="D11" s="234">
        <f t="shared" si="7"/>
        <v>30</v>
      </c>
      <c r="E11" s="233"/>
      <c r="F11" s="235">
        <f t="shared" si="8"/>
        <v>0</v>
      </c>
      <c r="G11" s="237">
        <f t="shared" si="3"/>
        <v>0</v>
      </c>
      <c r="I11" s="120"/>
      <c r="J11" s="208">
        <v>44501</v>
      </c>
      <c r="K11" s="232">
        <v>30</v>
      </c>
      <c r="L11" s="234"/>
      <c r="M11" s="235">
        <f t="shared" si="4"/>
        <v>0</v>
      </c>
      <c r="N11" s="329">
        <f t="shared" si="6"/>
        <v>0</v>
      </c>
      <c r="O11" s="331">
        <f t="shared" si="5"/>
        <v>0</v>
      </c>
    </row>
    <row r="12" spans="1:17" x14ac:dyDescent="0.25">
      <c r="A12" s="207">
        <v>44531</v>
      </c>
      <c r="B12" s="238">
        <v>31</v>
      </c>
      <c r="C12" s="233"/>
      <c r="D12" s="235">
        <f>+B12-C12</f>
        <v>31</v>
      </c>
      <c r="E12" s="234"/>
      <c r="F12" s="233">
        <f>ROUND(D12*E12,2)</f>
        <v>0</v>
      </c>
      <c r="G12" s="236">
        <f t="shared" ref="G12" si="9">ROUND(F12*1.95583,2)</f>
        <v>0</v>
      </c>
      <c r="I12" s="121"/>
      <c r="J12" s="208">
        <v>44531</v>
      </c>
      <c r="K12" s="232">
        <v>31</v>
      </c>
      <c r="L12" s="234"/>
      <c r="M12" s="235">
        <f t="shared" si="4"/>
        <v>0</v>
      </c>
      <c r="N12" s="329">
        <f t="shared" si="6"/>
        <v>0</v>
      </c>
      <c r="O12" s="331">
        <f t="shared" si="5"/>
        <v>0</v>
      </c>
    </row>
    <row r="13" spans="1:17" x14ac:dyDescent="0.25">
      <c r="A13" s="207">
        <v>44562</v>
      </c>
      <c r="B13" s="188">
        <v>31</v>
      </c>
      <c r="C13" s="49"/>
      <c r="D13" s="52">
        <f>+B13-C13</f>
        <v>31</v>
      </c>
      <c r="E13" s="50"/>
      <c r="F13" s="49">
        <f>ROUND(D13*E13,2)</f>
        <v>0</v>
      </c>
      <c r="G13" s="217">
        <f t="shared" ref="G13:G25" si="10">ROUND(F13*1.95583,2)</f>
        <v>0</v>
      </c>
      <c r="I13" s="121"/>
      <c r="J13" s="208">
        <v>44562</v>
      </c>
      <c r="K13" s="332">
        <v>31</v>
      </c>
      <c r="L13" s="234"/>
      <c r="M13" s="235">
        <f>+K13*L13</f>
        <v>0</v>
      </c>
      <c r="N13" s="329">
        <f t="shared" ref="N13:N24" si="11">ROUND(+M13*1.95583,2)</f>
        <v>0</v>
      </c>
      <c r="O13" s="333">
        <f t="shared" ref="O13:O24" si="12">+F13-M13</f>
        <v>0</v>
      </c>
    </row>
    <row r="14" spans="1:17" x14ac:dyDescent="0.25">
      <c r="A14" s="208">
        <v>44593</v>
      </c>
      <c r="B14" s="188">
        <v>28</v>
      </c>
      <c r="C14" s="49"/>
      <c r="D14" s="52">
        <f t="shared" ref="D14:D24" si="13">+B14-C14</f>
        <v>28</v>
      </c>
      <c r="E14" s="189"/>
      <c r="F14" s="49">
        <f t="shared" ref="F14:F25" si="14">ROUND(D14*E14,2)</f>
        <v>0</v>
      </c>
      <c r="G14" s="51">
        <f t="shared" si="10"/>
        <v>0</v>
      </c>
      <c r="I14" s="121"/>
      <c r="J14" s="208">
        <v>44593</v>
      </c>
      <c r="K14" s="332">
        <v>28</v>
      </c>
      <c r="L14" s="234"/>
      <c r="M14" s="235">
        <f t="shared" ref="M14:M24" si="15">+K14*L14</f>
        <v>0</v>
      </c>
      <c r="N14" s="329">
        <f t="shared" si="11"/>
        <v>0</v>
      </c>
      <c r="O14" s="209">
        <f t="shared" si="12"/>
        <v>0</v>
      </c>
    </row>
    <row r="15" spans="1:17" x14ac:dyDescent="0.25">
      <c r="A15" s="208">
        <v>44621</v>
      </c>
      <c r="B15" s="188">
        <v>31</v>
      </c>
      <c r="C15" s="49"/>
      <c r="D15" s="52">
        <f t="shared" si="13"/>
        <v>31</v>
      </c>
      <c r="E15" s="189"/>
      <c r="F15" s="49">
        <f t="shared" si="14"/>
        <v>0</v>
      </c>
      <c r="G15" s="51">
        <f t="shared" si="10"/>
        <v>0</v>
      </c>
      <c r="I15" s="121"/>
      <c r="J15" s="208">
        <v>44621</v>
      </c>
      <c r="K15" s="332">
        <v>31</v>
      </c>
      <c r="L15" s="234"/>
      <c r="M15" s="235">
        <f t="shared" si="15"/>
        <v>0</v>
      </c>
      <c r="N15" s="329">
        <f t="shared" si="11"/>
        <v>0</v>
      </c>
      <c r="O15" s="334">
        <f t="shared" si="12"/>
        <v>0</v>
      </c>
    </row>
    <row r="16" spans="1:17" x14ac:dyDescent="0.25">
      <c r="A16" s="208">
        <v>44652</v>
      </c>
      <c r="B16" s="188">
        <v>30</v>
      </c>
      <c r="C16" s="49"/>
      <c r="D16" s="52">
        <f t="shared" si="13"/>
        <v>30</v>
      </c>
      <c r="E16" s="189"/>
      <c r="F16" s="49">
        <f t="shared" si="14"/>
        <v>0</v>
      </c>
      <c r="G16" s="51">
        <f t="shared" si="10"/>
        <v>0</v>
      </c>
      <c r="I16" s="121"/>
      <c r="J16" s="208">
        <v>44652</v>
      </c>
      <c r="K16" s="332">
        <v>30</v>
      </c>
      <c r="L16" s="234"/>
      <c r="M16" s="235">
        <f t="shared" si="15"/>
        <v>0</v>
      </c>
      <c r="N16" s="329">
        <f t="shared" si="11"/>
        <v>0</v>
      </c>
      <c r="O16" s="334">
        <f t="shared" si="12"/>
        <v>0</v>
      </c>
    </row>
    <row r="17" spans="1:20" x14ac:dyDescent="0.25">
      <c r="A17" s="208">
        <v>44682</v>
      </c>
      <c r="B17" s="188">
        <v>31</v>
      </c>
      <c r="C17" s="49"/>
      <c r="D17" s="52">
        <f t="shared" si="13"/>
        <v>31</v>
      </c>
      <c r="E17" s="189"/>
      <c r="F17" s="49">
        <f t="shared" si="14"/>
        <v>0</v>
      </c>
      <c r="G17" s="51">
        <f t="shared" si="10"/>
        <v>0</v>
      </c>
      <c r="I17" s="121"/>
      <c r="J17" s="208">
        <v>44682</v>
      </c>
      <c r="K17" s="332">
        <v>31</v>
      </c>
      <c r="L17" s="234"/>
      <c r="M17" s="235">
        <f t="shared" si="15"/>
        <v>0</v>
      </c>
      <c r="N17" s="329">
        <f t="shared" si="11"/>
        <v>0</v>
      </c>
      <c r="O17" s="334">
        <f t="shared" si="12"/>
        <v>0</v>
      </c>
    </row>
    <row r="18" spans="1:20" x14ac:dyDescent="0.25">
      <c r="A18" s="208">
        <v>44713</v>
      </c>
      <c r="B18" s="188">
        <v>30</v>
      </c>
      <c r="C18" s="49"/>
      <c r="D18" s="52">
        <f t="shared" si="13"/>
        <v>30</v>
      </c>
      <c r="E18" s="189"/>
      <c r="F18" s="49">
        <f t="shared" si="14"/>
        <v>0</v>
      </c>
      <c r="G18" s="51">
        <f t="shared" si="10"/>
        <v>0</v>
      </c>
      <c r="I18" s="121"/>
      <c r="J18" s="208">
        <v>44713</v>
      </c>
      <c r="K18" s="332">
        <v>30</v>
      </c>
      <c r="L18" s="234"/>
      <c r="M18" s="235">
        <f t="shared" si="15"/>
        <v>0</v>
      </c>
      <c r="N18" s="329">
        <f t="shared" si="11"/>
        <v>0</v>
      </c>
      <c r="O18" s="334">
        <f t="shared" si="12"/>
        <v>0</v>
      </c>
    </row>
    <row r="19" spans="1:20" x14ac:dyDescent="0.25">
      <c r="A19" s="208">
        <v>44743</v>
      </c>
      <c r="B19" s="188">
        <v>31</v>
      </c>
      <c r="C19" s="49"/>
      <c r="D19" s="52">
        <f t="shared" si="13"/>
        <v>31</v>
      </c>
      <c r="E19" s="189"/>
      <c r="F19" s="49">
        <f t="shared" si="14"/>
        <v>0</v>
      </c>
      <c r="G19" s="51">
        <f t="shared" si="10"/>
        <v>0</v>
      </c>
      <c r="I19" s="121"/>
      <c r="J19" s="208">
        <v>44743</v>
      </c>
      <c r="K19" s="332">
        <v>0</v>
      </c>
      <c r="L19" s="234"/>
      <c r="M19" s="235">
        <f t="shared" si="15"/>
        <v>0</v>
      </c>
      <c r="N19" s="329">
        <f t="shared" si="11"/>
        <v>0</v>
      </c>
      <c r="O19" s="334">
        <f t="shared" si="12"/>
        <v>0</v>
      </c>
    </row>
    <row r="20" spans="1:20" x14ac:dyDescent="0.25">
      <c r="A20" s="208">
        <v>44774</v>
      </c>
      <c r="B20" s="188">
        <v>31</v>
      </c>
      <c r="C20" s="49"/>
      <c r="D20" s="52">
        <f t="shared" si="13"/>
        <v>31</v>
      </c>
      <c r="E20" s="189"/>
      <c r="F20" s="49">
        <f t="shared" si="14"/>
        <v>0</v>
      </c>
      <c r="G20" s="51">
        <f t="shared" si="10"/>
        <v>0</v>
      </c>
      <c r="I20" s="121"/>
      <c r="J20" s="208">
        <v>44774</v>
      </c>
      <c r="K20" s="332">
        <v>0</v>
      </c>
      <c r="L20" s="234"/>
      <c r="M20" s="235">
        <f t="shared" si="15"/>
        <v>0</v>
      </c>
      <c r="N20" s="329">
        <f t="shared" si="11"/>
        <v>0</v>
      </c>
      <c r="O20" s="334">
        <f t="shared" si="12"/>
        <v>0</v>
      </c>
    </row>
    <row r="21" spans="1:20" x14ac:dyDescent="0.25">
      <c r="A21" s="208">
        <v>44805</v>
      </c>
      <c r="B21" s="188">
        <v>30</v>
      </c>
      <c r="C21" s="49"/>
      <c r="D21" s="52">
        <f t="shared" si="13"/>
        <v>30</v>
      </c>
      <c r="E21" s="189"/>
      <c r="F21" s="49">
        <f t="shared" si="14"/>
        <v>0</v>
      </c>
      <c r="G21" s="51">
        <f t="shared" si="10"/>
        <v>0</v>
      </c>
      <c r="I21" s="121"/>
      <c r="J21" s="208">
        <v>44805</v>
      </c>
      <c r="K21" s="332">
        <v>29</v>
      </c>
      <c r="L21" s="234"/>
      <c r="M21" s="235">
        <f t="shared" si="15"/>
        <v>0</v>
      </c>
      <c r="N21" s="329">
        <f t="shared" si="11"/>
        <v>0</v>
      </c>
      <c r="O21" s="334">
        <f t="shared" si="12"/>
        <v>0</v>
      </c>
    </row>
    <row r="22" spans="1:20" x14ac:dyDescent="0.25">
      <c r="A22" s="211">
        <v>44835</v>
      </c>
      <c r="B22" s="188">
        <v>31</v>
      </c>
      <c r="C22" s="49"/>
      <c r="D22" s="52">
        <f t="shared" si="13"/>
        <v>31</v>
      </c>
      <c r="E22" s="189"/>
      <c r="F22" s="49">
        <f t="shared" si="14"/>
        <v>0</v>
      </c>
      <c r="G22" s="51">
        <f t="shared" si="10"/>
        <v>0</v>
      </c>
      <c r="I22" s="121"/>
      <c r="J22" s="211">
        <v>44835</v>
      </c>
      <c r="K22" s="332">
        <v>31</v>
      </c>
      <c r="L22" s="234"/>
      <c r="M22" s="235">
        <f t="shared" si="15"/>
        <v>0</v>
      </c>
      <c r="N22" s="329">
        <f t="shared" si="11"/>
        <v>0</v>
      </c>
      <c r="O22" s="209">
        <f t="shared" si="12"/>
        <v>0</v>
      </c>
    </row>
    <row r="23" spans="1:20" x14ac:dyDescent="0.25">
      <c r="A23" s="208">
        <v>44866</v>
      </c>
      <c r="B23" s="188">
        <v>30</v>
      </c>
      <c r="C23" s="49"/>
      <c r="D23" s="52">
        <f t="shared" si="13"/>
        <v>30</v>
      </c>
      <c r="E23" s="189"/>
      <c r="F23" s="49">
        <f t="shared" si="14"/>
        <v>0</v>
      </c>
      <c r="G23" s="51">
        <f t="shared" si="10"/>
        <v>0</v>
      </c>
      <c r="I23" s="121"/>
      <c r="J23" s="208">
        <v>44866</v>
      </c>
      <c r="K23" s="332">
        <v>30</v>
      </c>
      <c r="L23" s="234"/>
      <c r="M23" s="235">
        <f t="shared" si="15"/>
        <v>0</v>
      </c>
      <c r="N23" s="329">
        <f t="shared" si="11"/>
        <v>0</v>
      </c>
      <c r="O23" s="209">
        <f t="shared" si="12"/>
        <v>0</v>
      </c>
    </row>
    <row r="24" spans="1:20" x14ac:dyDescent="0.25">
      <c r="A24" s="208">
        <v>44896</v>
      </c>
      <c r="B24" s="188">
        <v>31</v>
      </c>
      <c r="C24" s="49"/>
      <c r="D24" s="52">
        <f t="shared" si="13"/>
        <v>31</v>
      </c>
      <c r="E24" s="189"/>
      <c r="F24" s="49">
        <f t="shared" si="14"/>
        <v>0</v>
      </c>
      <c r="G24" s="51">
        <f t="shared" si="10"/>
        <v>0</v>
      </c>
      <c r="I24" s="121"/>
      <c r="J24" s="208">
        <v>44896</v>
      </c>
      <c r="K24" s="332">
        <v>31</v>
      </c>
      <c r="L24" s="234"/>
      <c r="M24" s="235">
        <f t="shared" si="15"/>
        <v>0</v>
      </c>
      <c r="N24" s="329">
        <f t="shared" si="11"/>
        <v>0</v>
      </c>
      <c r="O24" s="209">
        <f t="shared" si="12"/>
        <v>0</v>
      </c>
    </row>
    <row r="25" spans="1:20" ht="15.75" thickBot="1" x14ac:dyDescent="0.3">
      <c r="A25" s="186"/>
      <c r="B25" s="190"/>
      <c r="C25" s="53"/>
      <c r="D25" s="52">
        <f t="shared" ref="D25" si="16">+B25-C25</f>
        <v>0</v>
      </c>
      <c r="E25" s="216"/>
      <c r="F25" s="187">
        <f t="shared" si="14"/>
        <v>0</v>
      </c>
      <c r="G25" s="51">
        <f t="shared" si="10"/>
        <v>0</v>
      </c>
      <c r="I25" s="121"/>
      <c r="J25" s="211"/>
      <c r="K25" s="212"/>
      <c r="L25" s="213"/>
      <c r="M25" s="210">
        <f t="shared" ref="M25" si="17">+K25*L25</f>
        <v>0</v>
      </c>
      <c r="N25" s="214"/>
      <c r="O25" s="209">
        <f t="shared" ref="O25" si="18">+F25-M25</f>
        <v>0</v>
      </c>
    </row>
    <row r="26" spans="1:20" ht="15.75" thickBot="1" x14ac:dyDescent="0.3">
      <c r="A26" s="54" t="s">
        <v>2</v>
      </c>
      <c r="B26" s="249">
        <f>SUM(B7:B25)</f>
        <v>549</v>
      </c>
      <c r="C26" s="250">
        <f>SUM(C7:C25)</f>
        <v>0</v>
      </c>
      <c r="D26" s="249">
        <f>SUM(D7:D25)</f>
        <v>549</v>
      </c>
      <c r="E26" s="215"/>
      <c r="F26" s="55">
        <f>SUM(F8:F25)</f>
        <v>0</v>
      </c>
      <c r="G26" s="56">
        <f>SUM(G8:G25)</f>
        <v>0</v>
      </c>
      <c r="I26" s="122"/>
      <c r="J26" s="54" t="s">
        <v>2</v>
      </c>
      <c r="K26" s="54">
        <f>SUM(K12:K24)</f>
        <v>333</v>
      </c>
      <c r="L26" s="54"/>
      <c r="M26" s="55">
        <f>SUM(M8:M25)</f>
        <v>0</v>
      </c>
      <c r="N26" s="125">
        <f>SUM(N8:N25)</f>
        <v>0</v>
      </c>
      <c r="O26" s="85">
        <f>SUM(O12:O25)</f>
        <v>0</v>
      </c>
    </row>
    <row r="27" spans="1:20" ht="15.75" thickBot="1" x14ac:dyDescent="0.3">
      <c r="A27" s="30"/>
      <c r="B27" s="30"/>
      <c r="C27" s="30"/>
      <c r="D27" s="30"/>
      <c r="E27" s="30"/>
      <c r="F27" s="30"/>
      <c r="G27" s="30"/>
      <c r="H27" s="30"/>
      <c r="I27" s="123"/>
      <c r="J27" s="57"/>
      <c r="K27" s="57"/>
      <c r="L27" s="57"/>
      <c r="M27" s="57"/>
      <c r="N27" s="58"/>
      <c r="O27" s="86">
        <f>+G26-N26</f>
        <v>0</v>
      </c>
    </row>
    <row r="28" spans="1:20" ht="15.75" thickBot="1" x14ac:dyDescent="0.3">
      <c r="A28" s="191" t="s">
        <v>8</v>
      </c>
      <c r="B28" s="192" t="s">
        <v>11</v>
      </c>
      <c r="C28" s="193" t="s">
        <v>13</v>
      </c>
      <c r="D28" s="192" t="s">
        <v>15</v>
      </c>
      <c r="E28" s="191" t="s">
        <v>17</v>
      </c>
      <c r="F28" s="284" t="s">
        <v>18</v>
      </c>
      <c r="G28" s="285"/>
      <c r="H28" s="286"/>
      <c r="I28" s="9"/>
      <c r="L28" s="2"/>
      <c r="M28" s="2"/>
      <c r="N28" s="2"/>
      <c r="O28" s="2"/>
      <c r="P28" s="2"/>
      <c r="Q28" s="2"/>
    </row>
    <row r="29" spans="1:20" ht="15.75" thickBot="1" x14ac:dyDescent="0.3">
      <c r="A29" s="199">
        <v>1</v>
      </c>
      <c r="B29" s="200"/>
      <c r="C29" s="200"/>
      <c r="D29" s="201"/>
      <c r="E29" s="202"/>
      <c r="F29" s="287"/>
      <c r="G29" s="288"/>
      <c r="H29" s="289"/>
      <c r="I29" s="9"/>
      <c r="L29" s="2"/>
      <c r="M29" s="2"/>
      <c r="N29" s="2"/>
      <c r="O29" s="2"/>
      <c r="P29" s="2"/>
      <c r="Q29" s="2"/>
    </row>
    <row r="30" spans="1:20" x14ac:dyDescent="0.25">
      <c r="A30" s="203">
        <v>1</v>
      </c>
      <c r="B30" s="204"/>
      <c r="C30" s="204"/>
      <c r="D30" s="205"/>
      <c r="E30" s="206"/>
      <c r="F30" s="287"/>
      <c r="G30" s="288"/>
      <c r="H30" s="289"/>
      <c r="I30" s="9"/>
      <c r="L30" s="2"/>
      <c r="M30" s="2"/>
      <c r="N30" s="2"/>
      <c r="O30" s="2"/>
      <c r="P30" s="2"/>
      <c r="Q30" s="2"/>
    </row>
    <row r="31" spans="1:20" ht="15.75" thickBot="1" x14ac:dyDescent="0.3">
      <c r="A31" s="194"/>
      <c r="B31" s="195"/>
      <c r="C31" s="196"/>
      <c r="D31" s="197">
        <f>SUM(D29:D30)</f>
        <v>0</v>
      </c>
      <c r="E31" s="198">
        <f>SUM(E29:E30)</f>
        <v>0</v>
      </c>
      <c r="F31" s="7"/>
      <c r="G31" s="7"/>
      <c r="H31" s="8"/>
      <c r="I31" s="8"/>
      <c r="L31" s="2"/>
      <c r="M31" s="2"/>
      <c r="N31" s="2"/>
      <c r="O31" s="2"/>
      <c r="P31" s="2"/>
      <c r="Q31" s="2"/>
    </row>
    <row r="32" spans="1:20" ht="15.75" thickBot="1" x14ac:dyDescent="0.3">
      <c r="A32" s="294" t="s">
        <v>20</v>
      </c>
      <c r="B32" s="294"/>
      <c r="C32" s="294"/>
      <c r="D32" s="294"/>
      <c r="E32" s="294"/>
      <c r="F32" s="294"/>
      <c r="G32" s="294"/>
      <c r="H32" s="294"/>
      <c r="I32" s="294"/>
      <c r="J32" s="294"/>
      <c r="L32" s="267" t="s">
        <v>21</v>
      </c>
      <c r="M32" s="267"/>
      <c r="N32" s="267"/>
      <c r="O32" s="267"/>
      <c r="P32" s="267"/>
      <c r="Q32" s="2"/>
      <c r="R32" s="2"/>
      <c r="S32" s="2"/>
      <c r="T32" s="2"/>
    </row>
    <row r="33" spans="1:17" ht="72" customHeight="1" thickBot="1" x14ac:dyDescent="0.3">
      <c r="A33" s="10" t="s">
        <v>1</v>
      </c>
      <c r="B33" s="11" t="s">
        <v>54</v>
      </c>
      <c r="C33" s="11" t="s">
        <v>42</v>
      </c>
      <c r="D33" s="11" t="s">
        <v>51</v>
      </c>
      <c r="E33" s="38" t="s">
        <v>52</v>
      </c>
      <c r="F33" s="11" t="s">
        <v>53</v>
      </c>
      <c r="G33" s="11" t="s">
        <v>50</v>
      </c>
      <c r="H33" s="11" t="s">
        <v>43</v>
      </c>
      <c r="I33" s="11" t="s">
        <v>56</v>
      </c>
      <c r="J33" s="11" t="s">
        <v>44</v>
      </c>
      <c r="L33" s="10" t="s">
        <v>1</v>
      </c>
      <c r="M33" s="11" t="s">
        <v>42</v>
      </c>
      <c r="N33" s="11" t="s">
        <v>43</v>
      </c>
      <c r="O33" s="11" t="s">
        <v>55</v>
      </c>
      <c r="P33" s="26" t="s">
        <v>44</v>
      </c>
    </row>
    <row r="34" spans="1:17" x14ac:dyDescent="0.25">
      <c r="A34" s="78">
        <v>44378</v>
      </c>
      <c r="B34" s="59">
        <v>22</v>
      </c>
      <c r="C34" s="223"/>
      <c r="D34" s="60">
        <f>C34/B34</f>
        <v>0</v>
      </c>
      <c r="E34" s="83">
        <v>21</v>
      </c>
      <c r="F34" s="224">
        <f t="shared" ref="F34:F39" si="19">ROUND(D34*E34,2)</f>
        <v>0</v>
      </c>
      <c r="G34" s="224">
        <v>1</v>
      </c>
      <c r="H34" s="349">
        <f>+ROUND(F34/G34,2)</f>
        <v>0</v>
      </c>
      <c r="I34" s="352">
        <v>1.95583</v>
      </c>
      <c r="J34" s="150">
        <f t="shared" ref="J34:J51" si="20">ROUND(H34*I34,2)</f>
        <v>0</v>
      </c>
      <c r="L34" s="317">
        <v>44378</v>
      </c>
      <c r="M34" s="318"/>
      <c r="N34" s="319"/>
      <c r="O34" s="320">
        <v>1.95583</v>
      </c>
      <c r="P34" s="328">
        <f t="shared" ref="P34:P39" si="21">+ROUND(N34*O34,2)</f>
        <v>0</v>
      </c>
    </row>
    <row r="35" spans="1:17" x14ac:dyDescent="0.25">
      <c r="A35" s="231">
        <v>44409</v>
      </c>
      <c r="B35" s="168">
        <v>22</v>
      </c>
      <c r="C35" s="240"/>
      <c r="D35" s="170">
        <f>C35/B35</f>
        <v>0</v>
      </c>
      <c r="E35" s="171">
        <v>21</v>
      </c>
      <c r="F35" s="241">
        <f t="shared" si="19"/>
        <v>0</v>
      </c>
      <c r="G35" s="241">
        <v>1</v>
      </c>
      <c r="H35" s="350">
        <f t="shared" ref="H35:H51" si="22">+ROUND(F35/G35,2)</f>
        <v>0</v>
      </c>
      <c r="I35" s="344">
        <v>1.95583</v>
      </c>
      <c r="J35" s="150">
        <f t="shared" si="20"/>
        <v>0</v>
      </c>
      <c r="L35" s="321">
        <v>44409</v>
      </c>
      <c r="M35" s="322"/>
      <c r="N35" s="323"/>
      <c r="O35" s="324">
        <v>1.95583</v>
      </c>
      <c r="P35" s="328">
        <f t="shared" si="21"/>
        <v>0</v>
      </c>
      <c r="Q35" s="239"/>
    </row>
    <row r="36" spans="1:17" x14ac:dyDescent="0.25">
      <c r="A36" s="62">
        <v>44440</v>
      </c>
      <c r="B36" s="63">
        <v>20</v>
      </c>
      <c r="C36" s="67"/>
      <c r="D36" s="65">
        <f t="shared" ref="D36:D39" si="23">C36/B36</f>
        <v>0</v>
      </c>
      <c r="E36" s="66">
        <v>20</v>
      </c>
      <c r="F36" s="225">
        <f t="shared" si="19"/>
        <v>0</v>
      </c>
      <c r="G36" s="225">
        <v>1</v>
      </c>
      <c r="H36" s="350">
        <f t="shared" si="22"/>
        <v>0</v>
      </c>
      <c r="I36" s="345">
        <v>1.95583</v>
      </c>
      <c r="J36" s="150">
        <f t="shared" si="20"/>
        <v>0</v>
      </c>
      <c r="L36" s="325">
        <v>44440</v>
      </c>
      <c r="M36" s="181"/>
      <c r="N36" s="182"/>
      <c r="O36" s="326">
        <v>1.95583</v>
      </c>
      <c r="P36" s="328">
        <f t="shared" si="21"/>
        <v>0</v>
      </c>
      <c r="Q36" s="239"/>
    </row>
    <row r="37" spans="1:17" x14ac:dyDescent="0.25">
      <c r="A37" s="62">
        <v>44470</v>
      </c>
      <c r="B37" s="63">
        <v>21</v>
      </c>
      <c r="C37" s="67"/>
      <c r="D37" s="65">
        <f t="shared" si="23"/>
        <v>0</v>
      </c>
      <c r="E37" s="66">
        <v>22</v>
      </c>
      <c r="F37" s="225">
        <f t="shared" si="19"/>
        <v>0</v>
      </c>
      <c r="G37" s="225">
        <v>1</v>
      </c>
      <c r="H37" s="350">
        <f t="shared" si="22"/>
        <v>0</v>
      </c>
      <c r="I37" s="345">
        <v>1.95583</v>
      </c>
      <c r="J37" s="150">
        <f t="shared" si="20"/>
        <v>0</v>
      </c>
      <c r="L37" s="325">
        <v>44470</v>
      </c>
      <c r="M37" s="181"/>
      <c r="N37" s="182"/>
      <c r="O37" s="326">
        <v>1.95583</v>
      </c>
      <c r="P37" s="328">
        <f t="shared" si="21"/>
        <v>0</v>
      </c>
      <c r="Q37" s="239"/>
    </row>
    <row r="38" spans="1:17" x14ac:dyDescent="0.25">
      <c r="A38" s="68">
        <v>44501</v>
      </c>
      <c r="B38" s="63">
        <v>22</v>
      </c>
      <c r="C38" s="67"/>
      <c r="D38" s="65">
        <f t="shared" si="23"/>
        <v>0</v>
      </c>
      <c r="E38" s="66">
        <v>21</v>
      </c>
      <c r="F38" s="225">
        <f t="shared" si="19"/>
        <v>0</v>
      </c>
      <c r="G38" s="225">
        <v>1</v>
      </c>
      <c r="H38" s="350">
        <f t="shared" si="22"/>
        <v>0</v>
      </c>
      <c r="I38" s="345">
        <v>1.95583</v>
      </c>
      <c r="J38" s="150">
        <f t="shared" si="20"/>
        <v>0</v>
      </c>
      <c r="L38" s="180">
        <v>44501</v>
      </c>
      <c r="M38" s="181"/>
      <c r="N38" s="182"/>
      <c r="O38" s="326">
        <v>1.95583</v>
      </c>
      <c r="P38" s="328">
        <f t="shared" si="21"/>
        <v>0</v>
      </c>
      <c r="Q38" s="239"/>
    </row>
    <row r="39" spans="1:17" x14ac:dyDescent="0.25">
      <c r="A39" s="68">
        <v>44531</v>
      </c>
      <c r="B39" s="63">
        <v>20</v>
      </c>
      <c r="C39" s="67"/>
      <c r="D39" s="65">
        <f t="shared" si="23"/>
        <v>0</v>
      </c>
      <c r="E39" s="66">
        <v>20</v>
      </c>
      <c r="F39" s="225">
        <f t="shared" si="19"/>
        <v>0</v>
      </c>
      <c r="G39" s="225">
        <v>1</v>
      </c>
      <c r="H39" s="350">
        <f t="shared" si="22"/>
        <v>0</v>
      </c>
      <c r="I39" s="345">
        <v>1.95583</v>
      </c>
      <c r="J39" s="150">
        <f t="shared" si="20"/>
        <v>0</v>
      </c>
      <c r="K39" s="61"/>
      <c r="L39" s="220">
        <v>44531</v>
      </c>
      <c r="M39" s="322"/>
      <c r="N39" s="323"/>
      <c r="O39" s="327">
        <v>1.95583</v>
      </c>
      <c r="P39" s="328">
        <f t="shared" si="21"/>
        <v>0</v>
      </c>
      <c r="Q39" s="239"/>
    </row>
    <row r="40" spans="1:17" x14ac:dyDescent="0.25">
      <c r="A40" s="167">
        <v>44562</v>
      </c>
      <c r="B40" s="168">
        <v>20</v>
      </c>
      <c r="C40" s="169"/>
      <c r="D40" s="170">
        <f t="shared" ref="D40:D51" si="24">C40/B40</f>
        <v>0</v>
      </c>
      <c r="E40" s="171">
        <v>20</v>
      </c>
      <c r="F40" s="172">
        <f t="shared" ref="F40:F51" si="25">ROUND(D40*E40,2)</f>
        <v>0</v>
      </c>
      <c r="G40" s="172">
        <v>1</v>
      </c>
      <c r="H40" s="350">
        <f t="shared" si="22"/>
        <v>0</v>
      </c>
      <c r="I40" s="346">
        <v>1.95583</v>
      </c>
      <c r="J40" s="150">
        <f t="shared" si="20"/>
        <v>0</v>
      </c>
      <c r="K40" s="61"/>
      <c r="L40" s="180">
        <v>44562</v>
      </c>
      <c r="M40" s="322"/>
      <c r="N40" s="182"/>
      <c r="O40" s="327">
        <v>1.95583</v>
      </c>
      <c r="P40" s="184">
        <f t="shared" ref="P40:P51" si="26">+ROUND(N40*O40,2)</f>
        <v>0</v>
      </c>
      <c r="Q40" s="239"/>
    </row>
    <row r="41" spans="1:17" x14ac:dyDescent="0.25">
      <c r="A41" s="62">
        <v>44593</v>
      </c>
      <c r="B41" s="63">
        <v>20</v>
      </c>
      <c r="C41" s="64"/>
      <c r="D41" s="170">
        <f t="shared" si="24"/>
        <v>0</v>
      </c>
      <c r="E41" s="66">
        <v>20</v>
      </c>
      <c r="F41" s="87">
        <f t="shared" si="25"/>
        <v>0</v>
      </c>
      <c r="G41" s="87">
        <v>1</v>
      </c>
      <c r="H41" s="350">
        <f t="shared" si="22"/>
        <v>0</v>
      </c>
      <c r="I41" s="347">
        <v>1.95583</v>
      </c>
      <c r="J41" s="150">
        <f t="shared" si="20"/>
        <v>0</v>
      </c>
      <c r="K41" s="61"/>
      <c r="L41" s="180">
        <v>44593</v>
      </c>
      <c r="M41" s="181"/>
      <c r="N41" s="182"/>
      <c r="O41" s="183">
        <v>1.95583</v>
      </c>
      <c r="P41" s="184">
        <f t="shared" si="26"/>
        <v>0</v>
      </c>
      <c r="Q41" s="239"/>
    </row>
    <row r="42" spans="1:17" x14ac:dyDescent="0.25">
      <c r="A42" s="62">
        <v>44621</v>
      </c>
      <c r="B42" s="63">
        <v>22</v>
      </c>
      <c r="C42" s="67"/>
      <c r="D42" s="65">
        <f t="shared" si="24"/>
        <v>0</v>
      </c>
      <c r="E42" s="66">
        <v>22</v>
      </c>
      <c r="F42" s="87">
        <f t="shared" si="25"/>
        <v>0</v>
      </c>
      <c r="G42" s="87">
        <v>1</v>
      </c>
      <c r="H42" s="350">
        <f t="shared" si="22"/>
        <v>0</v>
      </c>
      <c r="I42" s="347">
        <v>1.95583</v>
      </c>
      <c r="J42" s="150">
        <f t="shared" si="20"/>
        <v>0</v>
      </c>
      <c r="K42" s="61"/>
      <c r="L42" s="180">
        <v>44621</v>
      </c>
      <c r="M42" s="181"/>
      <c r="N42" s="182"/>
      <c r="O42" s="183">
        <v>1.95583</v>
      </c>
      <c r="P42" s="184">
        <f t="shared" si="26"/>
        <v>0</v>
      </c>
      <c r="Q42" s="239"/>
    </row>
    <row r="43" spans="1:17" x14ac:dyDescent="0.25">
      <c r="A43" s="68">
        <v>44652</v>
      </c>
      <c r="B43" s="63">
        <v>19</v>
      </c>
      <c r="C43" s="67"/>
      <c r="D43" s="65">
        <f t="shared" ref="D43" si="27">C43/B43</f>
        <v>0</v>
      </c>
      <c r="E43" s="66">
        <v>21</v>
      </c>
      <c r="F43" s="87">
        <f t="shared" si="25"/>
        <v>0</v>
      </c>
      <c r="G43" s="87">
        <v>1</v>
      </c>
      <c r="H43" s="350">
        <f t="shared" si="22"/>
        <v>0</v>
      </c>
      <c r="I43" s="347">
        <v>1.95583</v>
      </c>
      <c r="J43" s="150">
        <f t="shared" si="20"/>
        <v>0</v>
      </c>
      <c r="K43" s="61"/>
      <c r="L43" s="180">
        <v>44652</v>
      </c>
      <c r="M43" s="181"/>
      <c r="N43" s="182"/>
      <c r="O43" s="183">
        <v>1.95583</v>
      </c>
      <c r="P43" s="184">
        <f t="shared" si="26"/>
        <v>0</v>
      </c>
      <c r="Q43" s="239"/>
    </row>
    <row r="44" spans="1:17" x14ac:dyDescent="0.25">
      <c r="A44" s="68">
        <v>44682</v>
      </c>
      <c r="B44" s="63">
        <v>19</v>
      </c>
      <c r="C44" s="67"/>
      <c r="D44" s="65">
        <f t="shared" si="24"/>
        <v>0</v>
      </c>
      <c r="E44" s="66">
        <v>17</v>
      </c>
      <c r="F44" s="87">
        <f t="shared" si="25"/>
        <v>0</v>
      </c>
      <c r="G44" s="87">
        <v>1</v>
      </c>
      <c r="H44" s="350">
        <f t="shared" si="22"/>
        <v>0</v>
      </c>
      <c r="I44" s="347">
        <v>1.95583</v>
      </c>
      <c r="J44" s="150">
        <f t="shared" si="20"/>
        <v>0</v>
      </c>
      <c r="K44" s="61"/>
      <c r="L44" s="180">
        <v>44682</v>
      </c>
      <c r="M44" s="181"/>
      <c r="N44" s="182"/>
      <c r="O44" s="183">
        <v>1.95583</v>
      </c>
      <c r="P44" s="184">
        <f t="shared" si="26"/>
        <v>0</v>
      </c>
      <c r="Q44" s="239"/>
    </row>
    <row r="45" spans="1:17" x14ac:dyDescent="0.25">
      <c r="A45" s="68">
        <v>44713</v>
      </c>
      <c r="B45" s="63">
        <v>22</v>
      </c>
      <c r="C45" s="67"/>
      <c r="D45" s="65">
        <f t="shared" si="24"/>
        <v>0</v>
      </c>
      <c r="E45" s="66">
        <v>22</v>
      </c>
      <c r="F45" s="87">
        <f t="shared" si="25"/>
        <v>0</v>
      </c>
      <c r="G45" s="87">
        <v>1</v>
      </c>
      <c r="H45" s="350">
        <f t="shared" si="22"/>
        <v>0</v>
      </c>
      <c r="I45" s="347">
        <v>1.95583</v>
      </c>
      <c r="J45" s="150">
        <f t="shared" si="20"/>
        <v>0</v>
      </c>
      <c r="K45" s="61"/>
      <c r="L45" s="180">
        <v>44713</v>
      </c>
      <c r="M45" s="181"/>
      <c r="N45" s="182"/>
      <c r="O45" s="183">
        <v>1.95583</v>
      </c>
      <c r="P45" s="184">
        <f t="shared" si="26"/>
        <v>0</v>
      </c>
      <c r="Q45" s="239"/>
    </row>
    <row r="46" spans="1:17" x14ac:dyDescent="0.25">
      <c r="A46" s="68">
        <v>44743</v>
      </c>
      <c r="B46" s="63">
        <v>21</v>
      </c>
      <c r="C46" s="67"/>
      <c r="D46" s="65">
        <f t="shared" si="24"/>
        <v>0</v>
      </c>
      <c r="E46" s="66">
        <v>22</v>
      </c>
      <c r="F46" s="87">
        <f t="shared" si="25"/>
        <v>0</v>
      </c>
      <c r="G46" s="87">
        <v>1</v>
      </c>
      <c r="H46" s="350">
        <f t="shared" si="22"/>
        <v>0</v>
      </c>
      <c r="I46" s="347">
        <v>1.95583</v>
      </c>
      <c r="J46" s="150">
        <f t="shared" ref="J46" si="28">ROUND(H46*I46,2)</f>
        <v>0</v>
      </c>
      <c r="K46" s="61"/>
      <c r="L46" s="180">
        <v>44743</v>
      </c>
      <c r="M46" s="181"/>
      <c r="N46" s="182"/>
      <c r="O46" s="183">
        <v>1.95583</v>
      </c>
      <c r="P46" s="184">
        <f t="shared" si="26"/>
        <v>0</v>
      </c>
      <c r="Q46" s="239"/>
    </row>
    <row r="47" spans="1:17" x14ac:dyDescent="0.25">
      <c r="A47" s="68">
        <v>44774</v>
      </c>
      <c r="B47" s="63">
        <v>23</v>
      </c>
      <c r="C47" s="67"/>
      <c r="D47" s="65">
        <f t="shared" si="24"/>
        <v>0</v>
      </c>
      <c r="E47" s="66">
        <v>22</v>
      </c>
      <c r="F47" s="87">
        <f t="shared" si="25"/>
        <v>0</v>
      </c>
      <c r="G47" s="87">
        <v>1</v>
      </c>
      <c r="H47" s="350">
        <f t="shared" si="22"/>
        <v>0</v>
      </c>
      <c r="I47" s="347">
        <v>1.95583</v>
      </c>
      <c r="J47" s="150">
        <f t="shared" si="20"/>
        <v>0</v>
      </c>
      <c r="K47" s="61"/>
      <c r="L47" s="180">
        <v>44774</v>
      </c>
      <c r="M47" s="181"/>
      <c r="N47" s="182"/>
      <c r="O47" s="183">
        <v>1.95583</v>
      </c>
      <c r="P47" s="184">
        <f t="shared" si="26"/>
        <v>0</v>
      </c>
      <c r="Q47" s="239"/>
    </row>
    <row r="48" spans="1:17" x14ac:dyDescent="0.25">
      <c r="A48" s="68">
        <v>44805</v>
      </c>
      <c r="B48" s="63">
        <v>20</v>
      </c>
      <c r="C48" s="67"/>
      <c r="D48" s="65">
        <f t="shared" si="24"/>
        <v>0</v>
      </c>
      <c r="E48" s="66">
        <v>20</v>
      </c>
      <c r="F48" s="87">
        <f t="shared" si="25"/>
        <v>0</v>
      </c>
      <c r="G48" s="87">
        <v>1</v>
      </c>
      <c r="H48" s="350">
        <f t="shared" si="22"/>
        <v>0</v>
      </c>
      <c r="I48" s="347">
        <v>1.95583</v>
      </c>
      <c r="J48" s="150">
        <f t="shared" si="20"/>
        <v>0</v>
      </c>
      <c r="K48" s="61"/>
      <c r="L48" s="218">
        <v>44805</v>
      </c>
      <c r="M48" s="181"/>
      <c r="N48" s="182"/>
      <c r="O48" s="183">
        <v>1.95583</v>
      </c>
      <c r="P48" s="184">
        <f t="shared" si="26"/>
        <v>0</v>
      </c>
      <c r="Q48" s="239"/>
    </row>
    <row r="49" spans="1:20" x14ac:dyDescent="0.25">
      <c r="A49" s="68">
        <v>44835</v>
      </c>
      <c r="B49" s="63">
        <v>21</v>
      </c>
      <c r="C49" s="67"/>
      <c r="D49" s="65">
        <f t="shared" si="24"/>
        <v>0</v>
      </c>
      <c r="E49" s="66">
        <v>21</v>
      </c>
      <c r="F49" s="87">
        <f t="shared" si="25"/>
        <v>0</v>
      </c>
      <c r="G49" s="87">
        <v>1</v>
      </c>
      <c r="H49" s="350">
        <f t="shared" si="22"/>
        <v>0</v>
      </c>
      <c r="I49" s="347">
        <v>1.95583</v>
      </c>
      <c r="J49" s="150">
        <f t="shared" si="20"/>
        <v>0</v>
      </c>
      <c r="K49" s="61"/>
      <c r="L49" s="219">
        <v>44835</v>
      </c>
      <c r="M49" s="181"/>
      <c r="N49" s="182"/>
      <c r="O49" s="183">
        <v>1.95583</v>
      </c>
      <c r="P49" s="184">
        <f t="shared" si="26"/>
        <v>0</v>
      </c>
      <c r="Q49" s="239"/>
    </row>
    <row r="50" spans="1:20" x14ac:dyDescent="0.25">
      <c r="A50" s="68">
        <v>44866</v>
      </c>
      <c r="B50" s="63">
        <v>22</v>
      </c>
      <c r="C50" s="67"/>
      <c r="D50" s="65">
        <f t="shared" si="24"/>
        <v>0</v>
      </c>
      <c r="E50" s="66">
        <v>22</v>
      </c>
      <c r="F50" s="87">
        <f t="shared" si="25"/>
        <v>0</v>
      </c>
      <c r="G50" s="87">
        <v>1</v>
      </c>
      <c r="H50" s="350">
        <f t="shared" si="22"/>
        <v>0</v>
      </c>
      <c r="I50" s="347">
        <v>1.95583</v>
      </c>
      <c r="J50" s="150">
        <f t="shared" si="20"/>
        <v>0</v>
      </c>
      <c r="K50" s="61"/>
      <c r="L50" s="220">
        <v>44866</v>
      </c>
      <c r="M50" s="181"/>
      <c r="N50" s="182"/>
      <c r="O50" s="183">
        <v>1.95583</v>
      </c>
      <c r="P50" s="184">
        <f t="shared" si="26"/>
        <v>0</v>
      </c>
      <c r="Q50" s="239"/>
    </row>
    <row r="51" spans="1:20" ht="15.75" thickBot="1" x14ac:dyDescent="0.3">
      <c r="A51" s="69">
        <v>44896</v>
      </c>
      <c r="B51" s="70">
        <v>19</v>
      </c>
      <c r="C51" s="71"/>
      <c r="D51" s="65">
        <f t="shared" si="24"/>
        <v>0</v>
      </c>
      <c r="E51" s="48">
        <v>20</v>
      </c>
      <c r="F51" s="87">
        <f t="shared" si="25"/>
        <v>0</v>
      </c>
      <c r="G51" s="87">
        <v>1</v>
      </c>
      <c r="H51" s="351">
        <f t="shared" si="22"/>
        <v>0</v>
      </c>
      <c r="I51" s="347">
        <v>1.95583</v>
      </c>
      <c r="J51" s="150">
        <f t="shared" si="20"/>
        <v>0</v>
      </c>
      <c r="K51" s="61"/>
      <c r="L51" s="180">
        <v>44896</v>
      </c>
      <c r="M51" s="181"/>
      <c r="N51" s="182"/>
      <c r="O51" s="183">
        <v>1.95583</v>
      </c>
      <c r="P51" s="184">
        <f t="shared" si="26"/>
        <v>0</v>
      </c>
      <c r="Q51" s="239"/>
    </row>
    <row r="52" spans="1:20" ht="15.75" thickBot="1" x14ac:dyDescent="0.3">
      <c r="A52" s="260" t="s">
        <v>2</v>
      </c>
      <c r="B52" s="261"/>
      <c r="C52" s="261"/>
      <c r="D52" s="261"/>
      <c r="E52" s="261"/>
      <c r="F52" s="160">
        <f>SUM(F36:F51)</f>
        <v>0</v>
      </c>
      <c r="G52" s="160"/>
      <c r="H52" s="348">
        <f>SUM(H35:H51)</f>
        <v>0</v>
      </c>
      <c r="I52" s="161"/>
      <c r="J52" s="253">
        <f>SUM(J34:J51)</f>
        <v>0</v>
      </c>
      <c r="K52" s="61"/>
      <c r="L52" s="84" t="s">
        <v>2</v>
      </c>
      <c r="M52" s="162">
        <f>SUM(M34:M51)</f>
        <v>0</v>
      </c>
      <c r="N52" s="161">
        <f>SUM(N34:N51)</f>
        <v>0</v>
      </c>
      <c r="O52" s="161">
        <f>SUM(O34:O51)</f>
        <v>35.204939999999993</v>
      </c>
      <c r="P52" s="254">
        <f>SUM(P34:P51)</f>
        <v>0</v>
      </c>
    </row>
    <row r="53" spans="1:20" ht="39.75" customHeight="1" thickBot="1" x14ac:dyDescent="0.3">
      <c r="A53" s="290"/>
      <c r="B53" s="291"/>
      <c r="C53" s="291"/>
      <c r="D53" s="291"/>
      <c r="E53" s="291"/>
      <c r="F53" s="291"/>
      <c r="G53" s="291"/>
      <c r="H53" s="291"/>
      <c r="I53" s="291"/>
      <c r="J53" s="291"/>
      <c r="K53" s="61"/>
      <c r="L53" s="73"/>
      <c r="M53" s="89"/>
      <c r="N53" s="89"/>
      <c r="O53" s="89"/>
      <c r="P53" s="255">
        <f>+J52-P52</f>
        <v>0</v>
      </c>
      <c r="S53" s="16"/>
      <c r="T53" s="17"/>
    </row>
    <row r="54" spans="1:20" ht="45.75" thickBot="1" x14ac:dyDescent="0.3">
      <c r="A54" s="262" t="s">
        <v>74</v>
      </c>
      <c r="B54" s="263"/>
      <c r="C54" s="263"/>
      <c r="D54" s="264"/>
      <c r="E54" s="157">
        <f>+J52</f>
        <v>0</v>
      </c>
      <c r="F54" s="2"/>
      <c r="G54" s="18" t="s">
        <v>75</v>
      </c>
      <c r="H54" s="11" t="s">
        <v>27</v>
      </c>
      <c r="I54" s="11" t="s">
        <v>28</v>
      </c>
      <c r="J54" s="11" t="s">
        <v>29</v>
      </c>
      <c r="L54" s="18" t="s">
        <v>76</v>
      </c>
      <c r="M54" s="11" t="s">
        <v>35</v>
      </c>
      <c r="N54" s="11" t="s">
        <v>36</v>
      </c>
      <c r="O54" s="11" t="s">
        <v>29</v>
      </c>
    </row>
    <row r="55" spans="1:20" ht="15.75" thickBot="1" x14ac:dyDescent="0.3">
      <c r="A55" s="279" t="s">
        <v>77</v>
      </c>
      <c r="B55" s="280"/>
      <c r="C55" s="280"/>
      <c r="D55" s="280"/>
      <c r="E55" s="159">
        <f>+P52</f>
        <v>0</v>
      </c>
      <c r="F55" s="2"/>
      <c r="G55" s="19" t="s">
        <v>31</v>
      </c>
      <c r="H55" s="20"/>
      <c r="I55" s="21"/>
      <c r="J55" s="90">
        <f>+H55-I55</f>
        <v>0</v>
      </c>
      <c r="L55" s="19"/>
      <c r="M55" s="20"/>
      <c r="N55" s="21"/>
      <c r="O55" s="76">
        <f>+N55-M55</f>
        <v>0</v>
      </c>
    </row>
    <row r="56" spans="1:20" ht="15.75" thickBot="1" x14ac:dyDescent="0.3">
      <c r="A56" s="281" t="s">
        <v>3</v>
      </c>
      <c r="B56" s="282"/>
      <c r="C56" s="282"/>
      <c r="D56" s="282"/>
      <c r="E56" s="158">
        <f>E54-E55</f>
        <v>0</v>
      </c>
      <c r="F56" s="2"/>
      <c r="G56" s="19" t="s">
        <v>32</v>
      </c>
      <c r="H56" s="22"/>
      <c r="I56" s="21"/>
      <c r="J56" s="90">
        <f>+H56-I56</f>
        <v>0</v>
      </c>
      <c r="L56" s="2"/>
      <c r="M56" s="2"/>
    </row>
    <row r="57" spans="1:20" ht="16.5" thickBot="1" x14ac:dyDescent="0.3">
      <c r="A57" s="2"/>
      <c r="B57" s="2"/>
      <c r="C57" s="2"/>
      <c r="D57" s="74"/>
      <c r="E57" s="75"/>
      <c r="F57" s="2"/>
      <c r="G57" s="2"/>
      <c r="H57" s="354">
        <f>+H55+H56</f>
        <v>0</v>
      </c>
      <c r="I57" s="47">
        <f>+I55+I56</f>
        <v>0</v>
      </c>
      <c r="J57" s="91">
        <f>+J55+J56</f>
        <v>0</v>
      </c>
      <c r="M57" s="2"/>
      <c r="N57" s="2"/>
      <c r="O57" s="2"/>
      <c r="P57" s="2"/>
      <c r="Q57" s="2"/>
    </row>
    <row r="58" spans="1:20" ht="15.75" hidden="1" thickBot="1" x14ac:dyDescent="0.3">
      <c r="A58" s="267" t="s">
        <v>45</v>
      </c>
      <c r="B58" s="267"/>
      <c r="C58" s="267"/>
      <c r="D58" s="267"/>
      <c r="E58" s="267"/>
      <c r="F58" s="267"/>
      <c r="G58" s="267"/>
      <c r="H58" s="267"/>
      <c r="I58" s="267"/>
      <c r="J58" s="267"/>
      <c r="K58" s="32"/>
      <c r="L58" s="267" t="s">
        <v>46</v>
      </c>
      <c r="M58" s="267"/>
      <c r="N58" s="267"/>
      <c r="O58" s="267"/>
      <c r="P58" s="267"/>
      <c r="Q58" s="2"/>
    </row>
    <row r="59" spans="1:20" ht="60.75" thickBot="1" x14ac:dyDescent="0.3">
      <c r="A59" s="12" t="s">
        <v>1</v>
      </c>
      <c r="B59" s="127" t="s">
        <v>10</v>
      </c>
      <c r="C59" s="12" t="s">
        <v>60</v>
      </c>
      <c r="D59" s="92" t="s">
        <v>61</v>
      </c>
      <c r="E59" s="128" t="s">
        <v>62</v>
      </c>
      <c r="F59" s="134" t="s">
        <v>63</v>
      </c>
      <c r="G59" s="132" t="s">
        <v>50</v>
      </c>
      <c r="H59" s="134" t="s">
        <v>57</v>
      </c>
      <c r="I59" s="132" t="s">
        <v>56</v>
      </c>
      <c r="J59" s="138" t="s">
        <v>58</v>
      </c>
      <c r="L59" s="41" t="s">
        <v>1</v>
      </c>
      <c r="M59" s="101" t="s">
        <v>60</v>
      </c>
      <c r="N59" s="103" t="s">
        <v>57</v>
      </c>
      <c r="O59" s="142" t="s">
        <v>55</v>
      </c>
      <c r="P59" s="149" t="s">
        <v>58</v>
      </c>
      <c r="Q59" s="2"/>
    </row>
    <row r="60" spans="1:20" x14ac:dyDescent="0.25">
      <c r="A60" s="78">
        <v>44378</v>
      </c>
      <c r="B60" s="59">
        <v>31</v>
      </c>
      <c r="C60" s="95"/>
      <c r="D60" s="59">
        <f>ROUND(C60/B60,2)</f>
        <v>0</v>
      </c>
      <c r="E60" s="129"/>
      <c r="F60" s="135">
        <f>ROUND(+D60*E60,2)</f>
        <v>0</v>
      </c>
      <c r="G60" s="83">
        <v>1</v>
      </c>
      <c r="H60" s="135">
        <f>ROUND(F60/G60,2)</f>
        <v>0</v>
      </c>
      <c r="I60" s="129">
        <v>1.95583</v>
      </c>
      <c r="J60" s="139">
        <f>ROUND(+H60*I60,2)</f>
        <v>0</v>
      </c>
      <c r="L60" s="78">
        <v>44378</v>
      </c>
      <c r="M60" s="59"/>
      <c r="N60" s="105"/>
      <c r="O60" s="143"/>
      <c r="P60" s="146"/>
      <c r="Q60" s="2"/>
    </row>
    <row r="61" spans="1:20" x14ac:dyDescent="0.25">
      <c r="A61" s="62">
        <v>44409</v>
      </c>
      <c r="B61" s="63">
        <v>31</v>
      </c>
      <c r="C61" s="96"/>
      <c r="D61" s="63">
        <f t="shared" ref="D61:D77" si="29">ROUND(C61/B61,2)</f>
        <v>0</v>
      </c>
      <c r="E61" s="130"/>
      <c r="F61" s="136">
        <f t="shared" ref="F61:F77" si="30">ROUND(+D61*E61,2)</f>
        <v>0</v>
      </c>
      <c r="G61" s="66">
        <v>1</v>
      </c>
      <c r="H61" s="136">
        <f t="shared" ref="H61:H77" si="31">ROUND(F61/G61,2)</f>
        <v>0</v>
      </c>
      <c r="I61" s="130">
        <v>1.95583</v>
      </c>
      <c r="J61" s="140">
        <f t="shared" ref="J61:J77" si="32">ROUND(+H61*I61,2)</f>
        <v>0</v>
      </c>
      <c r="L61" s="62">
        <v>44409</v>
      </c>
      <c r="M61" s="63"/>
      <c r="N61" s="106"/>
      <c r="O61" s="144"/>
      <c r="P61" s="147"/>
      <c r="Q61" s="2"/>
    </row>
    <row r="62" spans="1:20" x14ac:dyDescent="0.25">
      <c r="A62" s="68">
        <v>44440</v>
      </c>
      <c r="B62" s="63">
        <v>30</v>
      </c>
      <c r="C62" s="96"/>
      <c r="D62" s="63">
        <f t="shared" si="29"/>
        <v>0</v>
      </c>
      <c r="E62" s="130"/>
      <c r="F62" s="136">
        <f t="shared" si="30"/>
        <v>0</v>
      </c>
      <c r="G62" s="66">
        <v>1</v>
      </c>
      <c r="H62" s="136">
        <f t="shared" si="31"/>
        <v>0</v>
      </c>
      <c r="I62" s="130">
        <v>1.95583</v>
      </c>
      <c r="J62" s="140">
        <f t="shared" si="32"/>
        <v>0</v>
      </c>
      <c r="L62" s="68">
        <v>44440</v>
      </c>
      <c r="M62" s="63"/>
      <c r="N62" s="106"/>
      <c r="O62" s="144"/>
      <c r="P62" s="147"/>
      <c r="Q62" s="2"/>
    </row>
    <row r="63" spans="1:20" x14ac:dyDescent="0.25">
      <c r="A63" s="68">
        <v>44470</v>
      </c>
      <c r="B63" s="63">
        <v>31</v>
      </c>
      <c r="C63" s="96"/>
      <c r="D63" s="63">
        <f t="shared" si="29"/>
        <v>0</v>
      </c>
      <c r="E63" s="130"/>
      <c r="F63" s="136">
        <f t="shared" si="30"/>
        <v>0</v>
      </c>
      <c r="G63" s="66">
        <v>1</v>
      </c>
      <c r="H63" s="136">
        <f t="shared" si="31"/>
        <v>0</v>
      </c>
      <c r="I63" s="130">
        <v>1.95583</v>
      </c>
      <c r="J63" s="140">
        <f t="shared" si="32"/>
        <v>0</v>
      </c>
      <c r="L63" s="68">
        <v>44470</v>
      </c>
      <c r="M63" s="63"/>
      <c r="N63" s="106"/>
      <c r="O63" s="144"/>
      <c r="P63" s="147"/>
      <c r="Q63" s="2"/>
    </row>
    <row r="64" spans="1:20" x14ac:dyDescent="0.25">
      <c r="A64" s="68">
        <v>44501</v>
      </c>
      <c r="B64" s="63">
        <v>30</v>
      </c>
      <c r="C64" s="96"/>
      <c r="D64" s="63">
        <f t="shared" si="29"/>
        <v>0</v>
      </c>
      <c r="E64" s="130"/>
      <c r="F64" s="136">
        <f t="shared" si="30"/>
        <v>0</v>
      </c>
      <c r="G64" s="66">
        <v>1</v>
      </c>
      <c r="H64" s="136">
        <f t="shared" si="31"/>
        <v>0</v>
      </c>
      <c r="I64" s="130">
        <v>1.95583</v>
      </c>
      <c r="J64" s="140">
        <f t="shared" si="32"/>
        <v>0</v>
      </c>
      <c r="L64" s="68">
        <v>44501</v>
      </c>
      <c r="M64" s="63"/>
      <c r="N64" s="106"/>
      <c r="O64" s="144"/>
      <c r="P64" s="147"/>
      <c r="Q64" s="2"/>
    </row>
    <row r="65" spans="1:17" x14ac:dyDescent="0.25">
      <c r="A65" s="68">
        <v>44531</v>
      </c>
      <c r="B65" s="63">
        <v>31</v>
      </c>
      <c r="C65" s="96"/>
      <c r="D65" s="63">
        <f t="shared" si="29"/>
        <v>0</v>
      </c>
      <c r="E65" s="130"/>
      <c r="F65" s="136">
        <f t="shared" si="30"/>
        <v>0</v>
      </c>
      <c r="G65" s="66">
        <v>1</v>
      </c>
      <c r="H65" s="136">
        <f t="shared" si="31"/>
        <v>0</v>
      </c>
      <c r="I65" s="130">
        <v>1.95583</v>
      </c>
      <c r="J65" s="140">
        <f t="shared" si="32"/>
        <v>0</v>
      </c>
      <c r="L65" s="68">
        <v>44531</v>
      </c>
      <c r="M65" s="63"/>
      <c r="N65" s="106"/>
      <c r="O65" s="144"/>
      <c r="P65" s="147"/>
      <c r="Q65" s="2"/>
    </row>
    <row r="66" spans="1:17" x14ac:dyDescent="0.25">
      <c r="A66" s="68">
        <v>44562</v>
      </c>
      <c r="B66" s="63">
        <v>31</v>
      </c>
      <c r="C66" s="96"/>
      <c r="D66" s="63">
        <f t="shared" si="29"/>
        <v>0</v>
      </c>
      <c r="E66" s="130"/>
      <c r="F66" s="136">
        <f t="shared" si="30"/>
        <v>0</v>
      </c>
      <c r="G66" s="66">
        <v>1</v>
      </c>
      <c r="H66" s="136">
        <f t="shared" si="31"/>
        <v>0</v>
      </c>
      <c r="I66" s="130">
        <v>1.95583</v>
      </c>
      <c r="J66" s="140">
        <f t="shared" si="32"/>
        <v>0</v>
      </c>
      <c r="L66" s="68">
        <v>44562</v>
      </c>
      <c r="M66" s="63"/>
      <c r="N66" s="106"/>
      <c r="O66" s="144"/>
      <c r="P66" s="147"/>
      <c r="Q66" s="2"/>
    </row>
    <row r="67" spans="1:17" x14ac:dyDescent="0.25">
      <c r="A67" s="68">
        <v>44593</v>
      </c>
      <c r="B67" s="63">
        <v>28</v>
      </c>
      <c r="C67" s="96"/>
      <c r="D67" s="63">
        <f t="shared" si="29"/>
        <v>0</v>
      </c>
      <c r="E67" s="130"/>
      <c r="F67" s="136">
        <f t="shared" si="30"/>
        <v>0</v>
      </c>
      <c r="G67" s="66">
        <v>1</v>
      </c>
      <c r="H67" s="136">
        <f t="shared" si="31"/>
        <v>0</v>
      </c>
      <c r="I67" s="130">
        <v>1.95583</v>
      </c>
      <c r="J67" s="140">
        <f t="shared" si="32"/>
        <v>0</v>
      </c>
      <c r="L67" s="68">
        <v>44593</v>
      </c>
      <c r="M67" s="63"/>
      <c r="N67" s="106"/>
      <c r="O67" s="144"/>
      <c r="P67" s="147"/>
      <c r="Q67" s="2"/>
    </row>
    <row r="68" spans="1:17" x14ac:dyDescent="0.25">
      <c r="A68" s="68">
        <v>44621</v>
      </c>
      <c r="B68" s="63">
        <v>31</v>
      </c>
      <c r="C68" s="96"/>
      <c r="D68" s="63">
        <f t="shared" si="29"/>
        <v>0</v>
      </c>
      <c r="E68" s="130"/>
      <c r="F68" s="136">
        <f t="shared" si="30"/>
        <v>0</v>
      </c>
      <c r="G68" s="66">
        <v>1</v>
      </c>
      <c r="H68" s="136"/>
      <c r="I68" s="130">
        <v>1.95583</v>
      </c>
      <c r="J68" s="140">
        <f>ROUND(+J66*J67,2)</f>
        <v>0</v>
      </c>
      <c r="L68" s="68">
        <v>44621</v>
      </c>
      <c r="M68" s="63"/>
      <c r="N68" s="106"/>
      <c r="O68" s="144"/>
      <c r="P68" s="147"/>
      <c r="Q68" s="2"/>
    </row>
    <row r="69" spans="1:17" x14ac:dyDescent="0.25">
      <c r="A69" s="68">
        <v>44652</v>
      </c>
      <c r="B69" s="63">
        <v>30</v>
      </c>
      <c r="C69" s="96"/>
      <c r="D69" s="63">
        <f t="shared" si="29"/>
        <v>0</v>
      </c>
      <c r="E69" s="130"/>
      <c r="F69" s="136">
        <f t="shared" si="30"/>
        <v>0</v>
      </c>
      <c r="G69" s="66">
        <v>1</v>
      </c>
      <c r="H69" s="136"/>
      <c r="I69" s="130">
        <v>1.95583</v>
      </c>
      <c r="J69" s="140">
        <f>ROUND(+J67*J68,2)</f>
        <v>0</v>
      </c>
      <c r="L69" s="68">
        <v>44652</v>
      </c>
      <c r="M69" s="63"/>
      <c r="N69" s="106"/>
      <c r="O69" s="144"/>
      <c r="P69" s="147"/>
      <c r="Q69" s="2"/>
    </row>
    <row r="70" spans="1:17" x14ac:dyDescent="0.25">
      <c r="A70" s="68">
        <v>44682</v>
      </c>
      <c r="B70" s="63">
        <v>31</v>
      </c>
      <c r="C70" s="96"/>
      <c r="D70" s="63">
        <f t="shared" si="29"/>
        <v>0</v>
      </c>
      <c r="E70" s="130"/>
      <c r="F70" s="136">
        <f t="shared" si="30"/>
        <v>0</v>
      </c>
      <c r="G70" s="66">
        <v>1</v>
      </c>
      <c r="H70" s="136"/>
      <c r="I70" s="130">
        <v>1.95583</v>
      </c>
      <c r="J70" s="140">
        <f>ROUND(+J68*J69,2)</f>
        <v>0</v>
      </c>
      <c r="L70" s="68">
        <v>44682</v>
      </c>
      <c r="M70" s="63"/>
      <c r="N70" s="106"/>
      <c r="O70" s="144"/>
      <c r="P70" s="147"/>
      <c r="Q70" s="2"/>
    </row>
    <row r="71" spans="1:17" x14ac:dyDescent="0.25">
      <c r="A71" s="68">
        <v>44713</v>
      </c>
      <c r="B71" s="63">
        <v>30</v>
      </c>
      <c r="C71" s="96"/>
      <c r="D71" s="63">
        <f t="shared" si="29"/>
        <v>0</v>
      </c>
      <c r="E71" s="130"/>
      <c r="F71" s="136">
        <f t="shared" si="30"/>
        <v>0</v>
      </c>
      <c r="G71" s="66">
        <v>1</v>
      </c>
      <c r="H71" s="136"/>
      <c r="I71" s="130">
        <v>1.95583</v>
      </c>
      <c r="J71" s="140">
        <f>ROUND(+J69*J70,2)</f>
        <v>0</v>
      </c>
      <c r="L71" s="68">
        <v>44713</v>
      </c>
      <c r="M71" s="63"/>
      <c r="N71" s="106"/>
      <c r="O71" s="144"/>
      <c r="P71" s="147"/>
      <c r="Q71" s="2"/>
    </row>
    <row r="72" spans="1:17" x14ac:dyDescent="0.25">
      <c r="A72" s="68">
        <v>44743</v>
      </c>
      <c r="B72" s="63">
        <v>31</v>
      </c>
      <c r="C72" s="96"/>
      <c r="D72" s="63">
        <f t="shared" si="29"/>
        <v>0</v>
      </c>
      <c r="E72" s="130"/>
      <c r="F72" s="136">
        <f t="shared" si="30"/>
        <v>0</v>
      </c>
      <c r="G72" s="66">
        <v>1</v>
      </c>
      <c r="H72" s="136"/>
      <c r="I72" s="130">
        <v>1.95583</v>
      </c>
      <c r="J72" s="140">
        <f>ROUND(+J70*J71,2)</f>
        <v>0</v>
      </c>
      <c r="L72" s="68">
        <v>44743</v>
      </c>
      <c r="M72" s="63"/>
      <c r="N72" s="106"/>
      <c r="O72" s="144"/>
      <c r="P72" s="147"/>
      <c r="Q72" s="2"/>
    </row>
    <row r="73" spans="1:17" x14ac:dyDescent="0.25">
      <c r="A73" s="68">
        <v>44774</v>
      </c>
      <c r="B73" s="63">
        <v>31</v>
      </c>
      <c r="C73" s="96"/>
      <c r="D73" s="63">
        <f t="shared" si="29"/>
        <v>0</v>
      </c>
      <c r="E73" s="130"/>
      <c r="F73" s="136">
        <f t="shared" si="30"/>
        <v>0</v>
      </c>
      <c r="G73" s="66">
        <v>1</v>
      </c>
      <c r="H73" s="136">
        <f t="shared" si="31"/>
        <v>0</v>
      </c>
      <c r="I73" s="130">
        <v>1.95583</v>
      </c>
      <c r="J73" s="140">
        <f t="shared" si="32"/>
        <v>0</v>
      </c>
      <c r="L73" s="68">
        <v>44774</v>
      </c>
      <c r="M73" s="63"/>
      <c r="N73" s="106"/>
      <c r="O73" s="144"/>
      <c r="P73" s="147"/>
      <c r="Q73" s="2"/>
    </row>
    <row r="74" spans="1:17" x14ac:dyDescent="0.25">
      <c r="A74" s="68">
        <v>44805</v>
      </c>
      <c r="B74" s="63">
        <v>30</v>
      </c>
      <c r="C74" s="96"/>
      <c r="D74" s="63">
        <f t="shared" si="29"/>
        <v>0</v>
      </c>
      <c r="E74" s="130"/>
      <c r="F74" s="136">
        <f>ROUND(+D74*E74,2)</f>
        <v>0</v>
      </c>
      <c r="G74" s="66">
        <v>1</v>
      </c>
      <c r="H74" s="136">
        <f t="shared" si="31"/>
        <v>0</v>
      </c>
      <c r="I74" s="130">
        <v>1.95583</v>
      </c>
      <c r="J74" s="140">
        <f t="shared" si="32"/>
        <v>0</v>
      </c>
      <c r="L74" s="68">
        <v>44805</v>
      </c>
      <c r="M74" s="63"/>
      <c r="N74" s="106"/>
      <c r="O74" s="144"/>
      <c r="P74" s="147"/>
      <c r="Q74" s="2"/>
    </row>
    <row r="75" spans="1:17" x14ac:dyDescent="0.25">
      <c r="A75" s="68">
        <v>44835</v>
      </c>
      <c r="B75" s="70">
        <v>31</v>
      </c>
      <c r="C75" s="96"/>
      <c r="D75" s="63">
        <f t="shared" si="29"/>
        <v>0</v>
      </c>
      <c r="E75" s="130"/>
      <c r="F75" s="136">
        <f t="shared" si="30"/>
        <v>0</v>
      </c>
      <c r="G75" s="66">
        <v>1</v>
      </c>
      <c r="H75" s="136">
        <f t="shared" si="31"/>
        <v>0</v>
      </c>
      <c r="I75" s="130">
        <v>1.95583</v>
      </c>
      <c r="J75" s="140">
        <f t="shared" si="32"/>
        <v>0</v>
      </c>
      <c r="L75" s="68">
        <v>44835</v>
      </c>
      <c r="M75" s="63"/>
      <c r="N75" s="106"/>
      <c r="O75" s="144"/>
      <c r="P75" s="147"/>
      <c r="Q75" s="2"/>
    </row>
    <row r="76" spans="1:17" x14ac:dyDescent="0.25">
      <c r="A76" s="68">
        <v>44866</v>
      </c>
      <c r="B76" s="70">
        <v>30</v>
      </c>
      <c r="C76" s="96"/>
      <c r="D76" s="63">
        <f t="shared" si="29"/>
        <v>0</v>
      </c>
      <c r="E76" s="130"/>
      <c r="F76" s="136">
        <f>ROUND(+D76*E76,2)</f>
        <v>0</v>
      </c>
      <c r="G76" s="66">
        <v>1</v>
      </c>
      <c r="H76" s="136">
        <f t="shared" si="31"/>
        <v>0</v>
      </c>
      <c r="I76" s="130">
        <v>1.95583</v>
      </c>
      <c r="J76" s="140">
        <f t="shared" si="32"/>
        <v>0</v>
      </c>
      <c r="L76" s="68">
        <v>44866</v>
      </c>
      <c r="M76" s="63"/>
      <c r="N76" s="106"/>
      <c r="O76" s="144"/>
      <c r="P76" s="147"/>
      <c r="Q76" s="2"/>
    </row>
    <row r="77" spans="1:17" ht="18.75" customHeight="1" thickBot="1" x14ac:dyDescent="0.3">
      <c r="A77" s="93">
        <v>44896</v>
      </c>
      <c r="B77" s="94">
        <v>31</v>
      </c>
      <c r="C77" s="97"/>
      <c r="D77" s="79">
        <f t="shared" si="29"/>
        <v>0</v>
      </c>
      <c r="E77" s="131"/>
      <c r="F77" s="137">
        <f t="shared" si="30"/>
        <v>0</v>
      </c>
      <c r="G77" s="133">
        <v>1</v>
      </c>
      <c r="H77" s="137">
        <f t="shared" si="31"/>
        <v>0</v>
      </c>
      <c r="I77" s="131">
        <v>1.95583</v>
      </c>
      <c r="J77" s="141">
        <f t="shared" si="32"/>
        <v>0</v>
      </c>
      <c r="L77" s="72">
        <v>44896</v>
      </c>
      <c r="M77" s="108"/>
      <c r="N77" s="107"/>
      <c r="O77" s="145"/>
      <c r="P77" s="148"/>
      <c r="Q77" s="2"/>
    </row>
    <row r="78" spans="1:17" ht="15.75" thickBot="1" x14ac:dyDescent="0.3">
      <c r="A78" s="265" t="s">
        <v>59</v>
      </c>
      <c r="B78" s="266"/>
      <c r="C78" s="98">
        <f>SUM(C61:C75)</f>
        <v>0</v>
      </c>
      <c r="D78" s="100"/>
      <c r="E78" s="99">
        <f>+E60+E61+E62+E63+E64+E65+E66+E67+E73+E74+E75+E76+E77</f>
        <v>0</v>
      </c>
      <c r="F78" s="99">
        <f>+F60+F61+F62+F63+F64+F65+F66+F67+F73+F74+F75+F76+F77</f>
        <v>0</v>
      </c>
      <c r="G78" s="100"/>
      <c r="H78" s="164">
        <f>+H60+H61+H62+H63+H64+H65+H66+H67+H73+H74+H75+H76+H77</f>
        <v>0</v>
      </c>
      <c r="I78" s="166"/>
      <c r="J78" s="165">
        <f>SUM(J60:J77)</f>
        <v>0</v>
      </c>
      <c r="L78" s="104" t="s">
        <v>59</v>
      </c>
      <c r="M78" s="102">
        <f>SUM(M61:M75)</f>
        <v>0</v>
      </c>
      <c r="N78" s="109">
        <f>+N60+N61+N62+N63+N64+N65+N66+N67+N73+N74+N75+N76+N77</f>
        <v>0</v>
      </c>
      <c r="O78" s="110"/>
      <c r="P78" s="111">
        <f>+P60+P61+P62+P63+P64+P65+P66+P67+P73+P74+P75+P76+P77+P68+P69+P70+P71+P72</f>
        <v>0</v>
      </c>
      <c r="Q78" s="2"/>
    </row>
    <row r="79" spans="1:17" ht="15.75" thickBot="1" x14ac:dyDescent="0.3">
      <c r="A79" s="82"/>
      <c r="B79" s="82"/>
      <c r="C79" s="80"/>
      <c r="D79" s="80"/>
      <c r="F79" s="80"/>
      <c r="I79" s="80"/>
      <c r="K79" s="81"/>
      <c r="M79" s="77"/>
      <c r="N79" s="2"/>
      <c r="O79" s="2"/>
      <c r="P79" s="112">
        <f>+J78-P78</f>
        <v>0</v>
      </c>
      <c r="Q79" s="2"/>
    </row>
    <row r="80" spans="1:17" ht="15.75" thickBot="1" x14ac:dyDescent="0.3">
      <c r="A80" s="267" t="s">
        <v>25</v>
      </c>
      <c r="B80" s="267"/>
      <c r="C80" s="267"/>
      <c r="D80" s="267"/>
      <c r="E80" s="267"/>
      <c r="F80" s="267"/>
      <c r="G80" s="267"/>
      <c r="H80" s="267"/>
      <c r="I80" s="113"/>
      <c r="J80" s="267" t="s">
        <v>24</v>
      </c>
      <c r="K80" s="267"/>
      <c r="L80" s="267"/>
      <c r="M80" s="267"/>
      <c r="N80" s="267"/>
      <c r="O80" s="15"/>
      <c r="P80" s="15"/>
      <c r="Q80" s="15"/>
    </row>
    <row r="81" spans="1:14" ht="93.75" customHeight="1" thickBot="1" x14ac:dyDescent="0.3">
      <c r="A81" s="23" t="s">
        <v>1</v>
      </c>
      <c r="B81" s="26" t="s">
        <v>54</v>
      </c>
      <c r="C81" s="24" t="s">
        <v>9</v>
      </c>
      <c r="D81" s="26" t="s">
        <v>51</v>
      </c>
      <c r="E81" s="25" t="s">
        <v>52</v>
      </c>
      <c r="F81" s="24" t="s">
        <v>30</v>
      </c>
      <c r="G81" s="25" t="s">
        <v>22</v>
      </c>
      <c r="H81" s="26" t="s">
        <v>65</v>
      </c>
      <c r="J81" s="23" t="s">
        <v>1</v>
      </c>
      <c r="K81" s="24" t="s">
        <v>9</v>
      </c>
      <c r="L81" s="25" t="s">
        <v>22</v>
      </c>
      <c r="M81" s="26" t="s">
        <v>64</v>
      </c>
      <c r="N81" s="27" t="s">
        <v>19</v>
      </c>
    </row>
    <row r="82" spans="1:14" x14ac:dyDescent="0.25">
      <c r="A82" s="231">
        <v>44378</v>
      </c>
      <c r="B82" s="173"/>
      <c r="C82" s="174"/>
      <c r="D82" s="175" t="e">
        <f>ROUND(+C82/B82,2)</f>
        <v>#DIV/0!</v>
      </c>
      <c r="E82" s="176">
        <v>21</v>
      </c>
      <c r="F82" s="177"/>
      <c r="G82" s="178">
        <f>ROUND(+F82*19.02%,2)</f>
        <v>0</v>
      </c>
      <c r="H82" s="226">
        <f t="shared" ref="H82:H87" si="33">+F82+G82</f>
        <v>0</v>
      </c>
      <c r="J82" s="299">
        <v>44378</v>
      </c>
      <c r="K82" s="300"/>
      <c r="L82" s="301">
        <f>ROUND(+K82*19.02%,2)</f>
        <v>0</v>
      </c>
      <c r="M82" s="302">
        <f t="shared" ref="M82:M87" si="34">+K82+L82</f>
        <v>0</v>
      </c>
      <c r="N82" s="303">
        <f>+H82-M82</f>
        <v>0</v>
      </c>
    </row>
    <row r="83" spans="1:14" x14ac:dyDescent="0.25">
      <c r="A83" s="231">
        <v>44409</v>
      </c>
      <c r="B83" s="173"/>
      <c r="C83" s="174"/>
      <c r="D83" s="175" t="e">
        <f>ROUND(+C83/B83,2)</f>
        <v>#DIV/0!</v>
      </c>
      <c r="E83" s="176">
        <v>21</v>
      </c>
      <c r="F83" s="177"/>
      <c r="G83" s="178">
        <f>ROUND(+F83*19.02%,2)</f>
        <v>0</v>
      </c>
      <c r="H83" s="226">
        <f t="shared" si="33"/>
        <v>0</v>
      </c>
      <c r="J83" s="299">
        <v>44409</v>
      </c>
      <c r="K83" s="300"/>
      <c r="L83" s="301">
        <f>ROUND(+K83*19.02%,2)</f>
        <v>0</v>
      </c>
      <c r="M83" s="302">
        <f t="shared" si="34"/>
        <v>0</v>
      </c>
      <c r="N83" s="303">
        <f>+H83-M83</f>
        <v>0</v>
      </c>
    </row>
    <row r="84" spans="1:14" x14ac:dyDescent="0.25">
      <c r="A84" s="62">
        <v>44440</v>
      </c>
      <c r="B84" s="13"/>
      <c r="C84" s="227"/>
      <c r="D84" s="39" t="e">
        <f t="shared" ref="D84:D87" si="35">ROUND(+C84/B84,2)</f>
        <v>#DIV/0!</v>
      </c>
      <c r="E84" s="31">
        <v>20</v>
      </c>
      <c r="F84" s="37"/>
      <c r="G84" s="28">
        <f t="shared" ref="G84:G87" si="36">ROUND(+F84*19.02%,2)</f>
        <v>0</v>
      </c>
      <c r="H84" s="228">
        <f t="shared" si="33"/>
        <v>0</v>
      </c>
      <c r="J84" s="304">
        <v>44440</v>
      </c>
      <c r="K84" s="305"/>
      <c r="L84" s="306">
        <f t="shared" ref="L84:L87" si="37">ROUND(+K84*19.02%,2)</f>
        <v>0</v>
      </c>
      <c r="M84" s="302">
        <f t="shared" si="34"/>
        <v>0</v>
      </c>
      <c r="N84" s="307">
        <f t="shared" ref="N84:N86" si="38">+H84-M84</f>
        <v>0</v>
      </c>
    </row>
    <row r="85" spans="1:14" x14ac:dyDescent="0.25">
      <c r="A85" s="62">
        <v>44470</v>
      </c>
      <c r="B85" s="13"/>
      <c r="C85" s="227"/>
      <c r="D85" s="39" t="e">
        <f t="shared" si="35"/>
        <v>#DIV/0!</v>
      </c>
      <c r="E85" s="31">
        <v>22</v>
      </c>
      <c r="F85" s="37"/>
      <c r="G85" s="28">
        <f t="shared" si="36"/>
        <v>0</v>
      </c>
      <c r="H85" s="228">
        <f t="shared" si="33"/>
        <v>0</v>
      </c>
      <c r="J85" s="304">
        <v>44470</v>
      </c>
      <c r="K85" s="305"/>
      <c r="L85" s="306">
        <f t="shared" si="37"/>
        <v>0</v>
      </c>
      <c r="M85" s="308">
        <f t="shared" si="34"/>
        <v>0</v>
      </c>
      <c r="N85" s="307">
        <f t="shared" si="38"/>
        <v>0</v>
      </c>
    </row>
    <row r="86" spans="1:14" x14ac:dyDescent="0.25">
      <c r="A86" s="68">
        <v>44501</v>
      </c>
      <c r="B86" s="13"/>
      <c r="C86" s="227"/>
      <c r="D86" s="39" t="e">
        <f t="shared" si="35"/>
        <v>#DIV/0!</v>
      </c>
      <c r="E86" s="31">
        <v>21</v>
      </c>
      <c r="F86" s="37"/>
      <c r="G86" s="28">
        <f t="shared" si="36"/>
        <v>0</v>
      </c>
      <c r="H86" s="228">
        <f t="shared" si="33"/>
        <v>0</v>
      </c>
      <c r="J86" s="309">
        <v>44501</v>
      </c>
      <c r="K86" s="305"/>
      <c r="L86" s="306">
        <f t="shared" si="37"/>
        <v>0</v>
      </c>
      <c r="M86" s="308">
        <f t="shared" si="34"/>
        <v>0</v>
      </c>
      <c r="N86" s="307">
        <f t="shared" si="38"/>
        <v>0</v>
      </c>
    </row>
    <row r="87" spans="1:14" x14ac:dyDescent="0.25">
      <c r="A87" s="68">
        <v>44531</v>
      </c>
      <c r="B87" s="13"/>
      <c r="C87" s="227"/>
      <c r="D87" s="39" t="e">
        <f t="shared" si="35"/>
        <v>#DIV/0!</v>
      </c>
      <c r="E87" s="31">
        <v>20</v>
      </c>
      <c r="F87" s="37"/>
      <c r="G87" s="28">
        <f t="shared" si="36"/>
        <v>0</v>
      </c>
      <c r="H87" s="228">
        <f t="shared" si="33"/>
        <v>0</v>
      </c>
      <c r="J87" s="310">
        <v>44531</v>
      </c>
      <c r="K87" s="300"/>
      <c r="L87" s="306">
        <f t="shared" si="37"/>
        <v>0</v>
      </c>
      <c r="M87" s="308">
        <f t="shared" si="34"/>
        <v>0</v>
      </c>
      <c r="N87" s="303">
        <v>0</v>
      </c>
    </row>
    <row r="88" spans="1:14" x14ac:dyDescent="0.25">
      <c r="A88" s="180">
        <v>44562</v>
      </c>
      <c r="B88" s="173"/>
      <c r="C88" s="174"/>
      <c r="D88" s="175" t="e">
        <f>ROUND(+C88/B88,2)</f>
        <v>#DIV/0!</v>
      </c>
      <c r="E88" s="176">
        <v>20</v>
      </c>
      <c r="F88" s="177"/>
      <c r="G88" s="178">
        <f>ROUND(+F88*19.02%,2)</f>
        <v>0</v>
      </c>
      <c r="H88" s="179">
        <f>+F88+G88</f>
        <v>0</v>
      </c>
      <c r="J88" s="299">
        <v>44562</v>
      </c>
      <c r="K88" s="300"/>
      <c r="L88" s="311">
        <f>ROUND(+K88*19.02%,2)</f>
        <v>0</v>
      </c>
      <c r="M88" s="312">
        <f t="shared" ref="M88" si="39">+K88+L88</f>
        <v>0</v>
      </c>
      <c r="N88" s="313">
        <f t="shared" ref="N88:N99" si="40">+H88-M88</f>
        <v>0</v>
      </c>
    </row>
    <row r="89" spans="1:14" x14ac:dyDescent="0.25">
      <c r="A89" s="180">
        <v>44593</v>
      </c>
      <c r="B89" s="13"/>
      <c r="C89" s="174"/>
      <c r="D89" s="39" t="e">
        <f t="shared" ref="D89:D99" si="41">ROUND(+C89/B89,2)</f>
        <v>#DIV/0!</v>
      </c>
      <c r="E89" s="31">
        <v>20</v>
      </c>
      <c r="F89" s="37"/>
      <c r="G89" s="28">
        <f t="shared" ref="G89:G99" si="42">ROUND(+F89*19.02%,2)</f>
        <v>0</v>
      </c>
      <c r="H89" s="29">
        <f t="shared" ref="H89:H99" si="43">+F89+G89</f>
        <v>0</v>
      </c>
      <c r="J89" s="304">
        <v>44593</v>
      </c>
      <c r="K89" s="300"/>
      <c r="L89" s="311">
        <f t="shared" ref="L89:L90" si="44">ROUND(+K89*19.02%,2)</f>
        <v>0</v>
      </c>
      <c r="M89" s="312">
        <f t="shared" ref="M89:M99" si="45">+K89+L89</f>
        <v>0</v>
      </c>
      <c r="N89" s="314">
        <f t="shared" si="40"/>
        <v>0</v>
      </c>
    </row>
    <row r="90" spans="1:14" x14ac:dyDescent="0.25">
      <c r="A90" s="180">
        <v>44621</v>
      </c>
      <c r="B90" s="13"/>
      <c r="C90" s="174"/>
      <c r="D90" s="39" t="e">
        <f t="shared" si="41"/>
        <v>#DIV/0!</v>
      </c>
      <c r="E90" s="31">
        <v>22</v>
      </c>
      <c r="F90" s="37"/>
      <c r="G90" s="28">
        <f t="shared" si="42"/>
        <v>0</v>
      </c>
      <c r="H90" s="29">
        <f t="shared" si="43"/>
        <v>0</v>
      </c>
      <c r="J90" s="304">
        <v>44621</v>
      </c>
      <c r="K90" s="300"/>
      <c r="L90" s="311">
        <f t="shared" si="44"/>
        <v>0</v>
      </c>
      <c r="M90" s="315">
        <f t="shared" si="45"/>
        <v>0</v>
      </c>
      <c r="N90" s="314">
        <f t="shared" si="40"/>
        <v>0</v>
      </c>
    </row>
    <row r="91" spans="1:14" x14ac:dyDescent="0.25">
      <c r="A91" s="180">
        <v>44652</v>
      </c>
      <c r="B91" s="13"/>
      <c r="C91" s="174"/>
      <c r="D91" s="39" t="e">
        <f t="shared" si="41"/>
        <v>#DIV/0!</v>
      </c>
      <c r="E91" s="31">
        <v>21</v>
      </c>
      <c r="F91" s="37"/>
      <c r="G91" s="28">
        <f t="shared" si="42"/>
        <v>0</v>
      </c>
      <c r="H91" s="29">
        <f t="shared" si="43"/>
        <v>0</v>
      </c>
      <c r="J91" s="309">
        <v>44652</v>
      </c>
      <c r="K91" s="305"/>
      <c r="L91" s="316">
        <f t="shared" ref="L91:L99" si="46">ROUND(+K91*19.02%,2)</f>
        <v>0</v>
      </c>
      <c r="M91" s="315">
        <f t="shared" si="45"/>
        <v>0</v>
      </c>
      <c r="N91" s="314">
        <f t="shared" si="40"/>
        <v>0</v>
      </c>
    </row>
    <row r="92" spans="1:14" x14ac:dyDescent="0.25">
      <c r="A92" s="180">
        <v>44682</v>
      </c>
      <c r="B92" s="13"/>
      <c r="C92" s="174"/>
      <c r="D92" s="39" t="e">
        <f t="shared" si="41"/>
        <v>#DIV/0!</v>
      </c>
      <c r="E92" s="31">
        <v>17</v>
      </c>
      <c r="F92" s="37"/>
      <c r="G92" s="28">
        <f t="shared" si="42"/>
        <v>0</v>
      </c>
      <c r="H92" s="29">
        <f t="shared" si="43"/>
        <v>0</v>
      </c>
      <c r="J92" s="309">
        <v>44682</v>
      </c>
      <c r="K92" s="305"/>
      <c r="L92" s="316">
        <f t="shared" si="46"/>
        <v>0</v>
      </c>
      <c r="M92" s="315">
        <f t="shared" si="45"/>
        <v>0</v>
      </c>
      <c r="N92" s="314">
        <f t="shared" si="40"/>
        <v>0</v>
      </c>
    </row>
    <row r="93" spans="1:14" x14ac:dyDescent="0.25">
      <c r="A93" s="180">
        <v>44713</v>
      </c>
      <c r="B93" s="13"/>
      <c r="C93" s="174"/>
      <c r="D93" s="39" t="e">
        <f t="shared" si="41"/>
        <v>#DIV/0!</v>
      </c>
      <c r="E93" s="31">
        <v>22</v>
      </c>
      <c r="F93" s="37"/>
      <c r="G93" s="28">
        <f t="shared" si="42"/>
        <v>0</v>
      </c>
      <c r="H93" s="29">
        <f t="shared" si="43"/>
        <v>0</v>
      </c>
      <c r="J93" s="309">
        <v>44713</v>
      </c>
      <c r="K93" s="305"/>
      <c r="L93" s="316">
        <f t="shared" si="46"/>
        <v>0</v>
      </c>
      <c r="M93" s="315">
        <f t="shared" si="45"/>
        <v>0</v>
      </c>
      <c r="N93" s="314">
        <f t="shared" si="40"/>
        <v>0</v>
      </c>
    </row>
    <row r="94" spans="1:14" x14ac:dyDescent="0.25">
      <c r="A94" s="180">
        <v>44743</v>
      </c>
      <c r="B94" s="13"/>
      <c r="C94" s="174"/>
      <c r="D94" s="39" t="e">
        <f t="shared" si="41"/>
        <v>#DIV/0!</v>
      </c>
      <c r="E94" s="31">
        <v>22</v>
      </c>
      <c r="F94" s="37"/>
      <c r="G94" s="28">
        <f t="shared" si="42"/>
        <v>0</v>
      </c>
      <c r="H94" s="29">
        <f t="shared" si="43"/>
        <v>0</v>
      </c>
      <c r="J94" s="309">
        <v>44743</v>
      </c>
      <c r="K94" s="305"/>
      <c r="L94" s="316">
        <f t="shared" si="46"/>
        <v>0</v>
      </c>
      <c r="M94" s="315">
        <f t="shared" si="45"/>
        <v>0</v>
      </c>
      <c r="N94" s="314">
        <f t="shared" si="40"/>
        <v>0</v>
      </c>
    </row>
    <row r="95" spans="1:14" x14ac:dyDescent="0.25">
      <c r="A95" s="180">
        <v>44774</v>
      </c>
      <c r="B95" s="13"/>
      <c r="C95" s="174"/>
      <c r="D95" s="39" t="e">
        <f t="shared" si="41"/>
        <v>#DIV/0!</v>
      </c>
      <c r="E95" s="31">
        <v>22</v>
      </c>
      <c r="F95" s="37"/>
      <c r="G95" s="28">
        <f t="shared" si="42"/>
        <v>0</v>
      </c>
      <c r="H95" s="29">
        <f t="shared" si="43"/>
        <v>0</v>
      </c>
      <c r="J95" s="309">
        <v>44774</v>
      </c>
      <c r="K95" s="305"/>
      <c r="L95" s="316">
        <f t="shared" si="46"/>
        <v>0</v>
      </c>
      <c r="M95" s="315">
        <f t="shared" si="45"/>
        <v>0</v>
      </c>
      <c r="N95" s="314">
        <f t="shared" si="40"/>
        <v>0</v>
      </c>
    </row>
    <row r="96" spans="1:14" x14ac:dyDescent="0.25">
      <c r="A96" s="218">
        <v>44805</v>
      </c>
      <c r="B96" s="13"/>
      <c r="C96" s="174"/>
      <c r="D96" s="39" t="e">
        <f t="shared" si="41"/>
        <v>#DIV/0!</v>
      </c>
      <c r="E96" s="31">
        <v>20</v>
      </c>
      <c r="F96" s="37"/>
      <c r="G96" s="28">
        <f t="shared" si="42"/>
        <v>0</v>
      </c>
      <c r="H96" s="29">
        <f t="shared" si="43"/>
        <v>0</v>
      </c>
      <c r="J96" s="309">
        <v>44805</v>
      </c>
      <c r="K96" s="305"/>
      <c r="L96" s="316">
        <f t="shared" si="46"/>
        <v>0</v>
      </c>
      <c r="M96" s="315">
        <f t="shared" si="45"/>
        <v>0</v>
      </c>
      <c r="N96" s="314">
        <f t="shared" si="40"/>
        <v>0</v>
      </c>
    </row>
    <row r="97" spans="1:17" x14ac:dyDescent="0.25">
      <c r="A97" s="219">
        <v>44835</v>
      </c>
      <c r="B97" s="13"/>
      <c r="C97" s="174"/>
      <c r="D97" s="39" t="e">
        <f t="shared" si="41"/>
        <v>#DIV/0!</v>
      </c>
      <c r="E97" s="31">
        <v>21</v>
      </c>
      <c r="F97" s="37"/>
      <c r="G97" s="28">
        <f t="shared" si="42"/>
        <v>0</v>
      </c>
      <c r="H97" s="29">
        <f t="shared" si="43"/>
        <v>0</v>
      </c>
      <c r="J97" s="309">
        <v>44835</v>
      </c>
      <c r="K97" s="305"/>
      <c r="L97" s="316">
        <f t="shared" si="46"/>
        <v>0</v>
      </c>
      <c r="M97" s="315">
        <f t="shared" si="45"/>
        <v>0</v>
      </c>
      <c r="N97" s="314">
        <f t="shared" si="40"/>
        <v>0</v>
      </c>
    </row>
    <row r="98" spans="1:17" x14ac:dyDescent="0.25">
      <c r="A98" s="220">
        <v>44866</v>
      </c>
      <c r="B98" s="13"/>
      <c r="C98" s="174"/>
      <c r="D98" s="39" t="e">
        <f t="shared" si="41"/>
        <v>#DIV/0!</v>
      </c>
      <c r="E98" s="31">
        <v>22</v>
      </c>
      <c r="F98" s="37"/>
      <c r="G98" s="28">
        <f t="shared" si="42"/>
        <v>0</v>
      </c>
      <c r="H98" s="29">
        <f t="shared" si="43"/>
        <v>0</v>
      </c>
      <c r="J98" s="309">
        <v>44866</v>
      </c>
      <c r="K98" s="305"/>
      <c r="L98" s="316">
        <f t="shared" si="46"/>
        <v>0</v>
      </c>
      <c r="M98" s="315">
        <f t="shared" si="45"/>
        <v>0</v>
      </c>
      <c r="N98" s="314">
        <f t="shared" si="40"/>
        <v>0</v>
      </c>
    </row>
    <row r="99" spans="1:17" ht="15.75" thickBot="1" x14ac:dyDescent="0.3">
      <c r="A99" s="218">
        <v>44896</v>
      </c>
      <c r="B99" s="14"/>
      <c r="C99" s="242"/>
      <c r="D99" s="42" t="e">
        <f t="shared" si="41"/>
        <v>#DIV/0!</v>
      </c>
      <c r="E99" s="43">
        <v>20</v>
      </c>
      <c r="F99" s="44"/>
      <c r="G99" s="45">
        <f t="shared" si="42"/>
        <v>0</v>
      </c>
      <c r="H99" s="46">
        <f t="shared" si="43"/>
        <v>0</v>
      </c>
      <c r="J99" s="309">
        <v>44896</v>
      </c>
      <c r="K99" s="305"/>
      <c r="L99" s="316">
        <f t="shared" si="46"/>
        <v>0</v>
      </c>
      <c r="M99" s="315">
        <f t="shared" si="45"/>
        <v>0</v>
      </c>
      <c r="N99" s="314">
        <f t="shared" si="40"/>
        <v>0</v>
      </c>
    </row>
    <row r="100" spans="1:17" ht="15.75" thickBot="1" x14ac:dyDescent="0.3">
      <c r="A100" s="33" t="s">
        <v>2</v>
      </c>
      <c r="B100" s="243"/>
      <c r="C100" s="244">
        <f>SUM(C82:C99)</f>
        <v>0</v>
      </c>
      <c r="D100" s="245" t="e">
        <f t="shared" ref="D100" si="47">+C100/B100</f>
        <v>#DIV/0!</v>
      </c>
      <c r="E100" s="246"/>
      <c r="F100" s="247">
        <f>SUM(F82:F99)</f>
        <v>0</v>
      </c>
      <c r="G100" s="244">
        <f>SUM(G82:G99)</f>
        <v>0</v>
      </c>
      <c r="H100" s="248">
        <f>SUM(H82:H99)</f>
        <v>0</v>
      </c>
      <c r="J100" s="33" t="s">
        <v>2</v>
      </c>
      <c r="K100" s="34">
        <f>SUM(K82:K99)</f>
        <v>0</v>
      </c>
      <c r="L100" s="35">
        <f>SUM(L82:L99)</f>
        <v>0</v>
      </c>
      <c r="M100" s="40">
        <f>SUM(M82:M99)</f>
        <v>0</v>
      </c>
      <c r="N100" s="36">
        <f>SUM(N86:N99)</f>
        <v>0</v>
      </c>
    </row>
    <row r="101" spans="1:17" s="116" customFormat="1" ht="16.5" thickBot="1" x14ac:dyDescent="0.3">
      <c r="A101" s="2"/>
      <c r="B101" s="2"/>
      <c r="C101" s="2"/>
      <c r="D101" s="2"/>
      <c r="E101" s="2"/>
      <c r="F101"/>
      <c r="G101"/>
      <c r="H101" s="114">
        <f>+F100+G100</f>
        <v>0</v>
      </c>
      <c r="J101" s="2"/>
      <c r="K101" s="32"/>
      <c r="L101" s="32"/>
      <c r="M101" s="115">
        <f>+K100+L100</f>
        <v>0</v>
      </c>
      <c r="N101" s="1">
        <f>+H101-M101</f>
        <v>0</v>
      </c>
    </row>
    <row r="102" spans="1:17" s="116" customFormat="1" ht="16.5" thickBot="1" x14ac:dyDescent="0.3">
      <c r="A102" s="2"/>
      <c r="B102" s="2"/>
      <c r="C102" s="2"/>
      <c r="D102" s="2"/>
      <c r="E102" s="2"/>
      <c r="F102"/>
      <c r="G102"/>
      <c r="H102" s="355"/>
      <c r="J102" s="2"/>
      <c r="K102" s="32"/>
      <c r="L102" s="32"/>
      <c r="M102" s="118"/>
      <c r="N102" s="119"/>
    </row>
    <row r="103" spans="1:17" ht="37.5" customHeight="1" thickBot="1" x14ac:dyDescent="0.3">
      <c r="A103" s="229"/>
      <c r="B103" s="229"/>
      <c r="C103" s="229"/>
      <c r="D103" s="229"/>
      <c r="E103" s="229"/>
      <c r="F103" s="297" t="s">
        <v>47</v>
      </c>
      <c r="G103" s="335"/>
      <c r="H103" s="336"/>
      <c r="I103" s="230"/>
      <c r="J103" s="77"/>
      <c r="K103" s="117"/>
      <c r="L103" s="117"/>
      <c r="M103" s="118"/>
      <c r="N103" s="119"/>
      <c r="O103" s="2"/>
      <c r="P103" s="2"/>
      <c r="Q103" s="2"/>
    </row>
    <row r="104" spans="1:17" ht="45.75" customHeight="1" thickBot="1" x14ac:dyDescent="0.3">
      <c r="A104" s="77"/>
      <c r="B104" s="77"/>
      <c r="C104" s="77"/>
      <c r="D104" s="77"/>
      <c r="E104" s="77"/>
      <c r="F104" s="297" t="s">
        <v>67</v>
      </c>
      <c r="G104" s="335"/>
      <c r="H104" s="336"/>
      <c r="I104" s="221"/>
      <c r="K104" s="2"/>
      <c r="L104" s="2"/>
      <c r="M104" s="2"/>
      <c r="N104" s="2"/>
      <c r="O104" s="2"/>
      <c r="P104" s="2"/>
      <c r="Q104" s="2"/>
    </row>
    <row r="105" spans="1:17" ht="16.5" thickBot="1" x14ac:dyDescent="0.3">
      <c r="A105" s="258" t="s">
        <v>4</v>
      </c>
      <c r="B105" s="259"/>
      <c r="C105" s="259"/>
      <c r="D105" s="163">
        <f>+O27</f>
        <v>0</v>
      </c>
      <c r="E105" s="2"/>
      <c r="F105" s="297" t="s">
        <v>69</v>
      </c>
      <c r="G105" s="335"/>
      <c r="H105" s="337"/>
      <c r="I105" s="222"/>
      <c r="K105" s="2"/>
      <c r="L105" s="2"/>
      <c r="M105" s="2"/>
      <c r="N105" s="2"/>
      <c r="O105" s="2"/>
      <c r="Q105" s="2"/>
    </row>
    <row r="106" spans="1:17" ht="16.5" thickBot="1" x14ac:dyDescent="0.3">
      <c r="A106" s="275" t="s">
        <v>26</v>
      </c>
      <c r="B106" s="276"/>
      <c r="C106" s="276"/>
      <c r="D106" s="155">
        <f>+P53</f>
        <v>0</v>
      </c>
      <c r="E106" s="2"/>
      <c r="F106" s="338" t="s">
        <v>70</v>
      </c>
      <c r="G106" s="339"/>
      <c r="H106" s="340"/>
      <c r="I106" s="222"/>
      <c r="K106" s="2"/>
      <c r="L106" s="2"/>
      <c r="M106" s="2"/>
      <c r="N106" s="2"/>
      <c r="O106" s="2"/>
      <c r="P106" s="2"/>
      <c r="Q106" s="2"/>
    </row>
    <row r="107" spans="1:17" ht="27.75" customHeight="1" thickBot="1" x14ac:dyDescent="0.3">
      <c r="A107" s="258" t="s">
        <v>5</v>
      </c>
      <c r="B107" s="259"/>
      <c r="C107" s="259"/>
      <c r="D107" s="154">
        <f>+P79</f>
        <v>0</v>
      </c>
      <c r="E107" s="2"/>
      <c r="F107" s="341" t="s">
        <v>71</v>
      </c>
      <c r="G107" s="342"/>
      <c r="H107" s="343"/>
      <c r="I107" s="222"/>
      <c r="K107" s="2"/>
      <c r="L107" s="2"/>
      <c r="M107" s="2"/>
      <c r="N107" s="2"/>
      <c r="O107" s="2"/>
      <c r="P107" s="2"/>
      <c r="Q107" s="2"/>
    </row>
    <row r="108" spans="1:17" ht="28.5" customHeight="1" thickBot="1" x14ac:dyDescent="0.3">
      <c r="A108" s="275" t="s">
        <v>6</v>
      </c>
      <c r="B108" s="276"/>
      <c r="C108" s="276"/>
      <c r="D108" s="155">
        <f>+J57</f>
        <v>0</v>
      </c>
      <c r="E108" s="2"/>
      <c r="F108" s="297" t="s">
        <v>72</v>
      </c>
      <c r="G108" s="335"/>
      <c r="H108" s="340"/>
      <c r="I108" s="222"/>
      <c r="J108" s="185"/>
      <c r="K108" s="2"/>
      <c r="L108" s="2"/>
      <c r="M108" s="2"/>
      <c r="N108" s="2"/>
      <c r="O108" s="2"/>
      <c r="P108" s="2"/>
      <c r="Q108" s="2"/>
    </row>
    <row r="109" spans="1:17" ht="30.75" customHeight="1" thickBot="1" x14ac:dyDescent="0.3">
      <c r="A109" s="258" t="s">
        <v>34</v>
      </c>
      <c r="B109" s="259"/>
      <c r="C109" s="271"/>
      <c r="D109" s="163">
        <f>+O55</f>
        <v>0</v>
      </c>
      <c r="E109" s="2"/>
      <c r="F109" s="295" t="s">
        <v>33</v>
      </c>
      <c r="G109" s="296"/>
      <c r="H109" s="156">
        <f>SUM(H103:H108)</f>
        <v>0</v>
      </c>
      <c r="K109" s="252"/>
      <c r="L109" s="2"/>
      <c r="M109" s="2"/>
      <c r="N109" s="2"/>
    </row>
    <row r="110" spans="1:17" ht="30.75" customHeight="1" thickBot="1" x14ac:dyDescent="0.3">
      <c r="A110" s="272" t="s">
        <v>23</v>
      </c>
      <c r="B110" s="273"/>
      <c r="C110" s="274"/>
      <c r="D110" s="353">
        <f>+N101</f>
        <v>0</v>
      </c>
      <c r="E110" s="2"/>
    </row>
    <row r="111" spans="1:17" ht="15.75" thickBot="1" x14ac:dyDescent="0.3">
      <c r="A111" s="268" t="s">
        <v>79</v>
      </c>
      <c r="B111" s="269"/>
      <c r="C111" s="270"/>
      <c r="D111" s="151">
        <f>+D105-D106-D107+D108+D109+D110</f>
        <v>0</v>
      </c>
      <c r="F111" s="297" t="s">
        <v>37</v>
      </c>
      <c r="G111" s="298"/>
      <c r="H111" s="153">
        <f>+G26-J52-P79+H100+H57+M55</f>
        <v>0</v>
      </c>
    </row>
    <row r="112" spans="1:17" ht="30" customHeight="1" thickBot="1" x14ac:dyDescent="0.3">
      <c r="F112" s="292" t="s">
        <v>78</v>
      </c>
      <c r="G112" s="293"/>
      <c r="H112" s="152">
        <f>+H111-H109</f>
        <v>0</v>
      </c>
      <c r="I112" s="185"/>
      <c r="K112" s="251"/>
    </row>
    <row r="113" spans="1:2" x14ac:dyDescent="0.25">
      <c r="A113" s="256" t="s">
        <v>66</v>
      </c>
      <c r="B113" s="256"/>
    </row>
  </sheetData>
  <mergeCells count="37">
    <mergeCell ref="F112:G112"/>
    <mergeCell ref="A108:C108"/>
    <mergeCell ref="L32:P32"/>
    <mergeCell ref="A32:J32"/>
    <mergeCell ref="L58:P58"/>
    <mergeCell ref="J80:N80"/>
    <mergeCell ref="A80:H80"/>
    <mergeCell ref="F109:G109"/>
    <mergeCell ref="F111:G111"/>
    <mergeCell ref="F105:G105"/>
    <mergeCell ref="F104:G104"/>
    <mergeCell ref="F103:G103"/>
    <mergeCell ref="A1:P1"/>
    <mergeCell ref="A2:P2"/>
    <mergeCell ref="A55:D55"/>
    <mergeCell ref="A56:D56"/>
    <mergeCell ref="A3:P3"/>
    <mergeCell ref="F28:H28"/>
    <mergeCell ref="F30:H30"/>
    <mergeCell ref="F29:H29"/>
    <mergeCell ref="A53:J53"/>
    <mergeCell ref="A113:B113"/>
    <mergeCell ref="A5:G5"/>
    <mergeCell ref="A105:C105"/>
    <mergeCell ref="A52:E52"/>
    <mergeCell ref="A54:D54"/>
    <mergeCell ref="A78:B78"/>
    <mergeCell ref="F106:G106"/>
    <mergeCell ref="A58:J58"/>
    <mergeCell ref="A111:C111"/>
    <mergeCell ref="A109:C109"/>
    <mergeCell ref="A110:C110"/>
    <mergeCell ref="A106:C106"/>
    <mergeCell ref="A107:C107"/>
    <mergeCell ref="J5:P5"/>
    <mergeCell ref="F107:G107"/>
    <mergeCell ref="F108:G108"/>
  </mergeCells>
  <pageMargins left="0.25" right="0.7" top="0.17" bottom="0.33" header="0.3" footer="0.17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 Milcheva-Bureva</dc:creator>
  <cp:lastModifiedBy>Anna D Milcheva-Bureva</cp:lastModifiedBy>
  <cp:lastPrinted>2022-03-30T10:52:10Z</cp:lastPrinted>
  <dcterms:created xsi:type="dcterms:W3CDTF">2020-08-13T06:58:23Z</dcterms:created>
  <dcterms:modified xsi:type="dcterms:W3CDTF">2022-06-17T07:51:49Z</dcterms:modified>
</cp:coreProperties>
</file>